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4"/>
  </bookViews>
  <sheets>
    <sheet name="Instructions" sheetId="1" r:id="rId1"/>
    <sheet name="Imid 75 WSP" sheetId="2" r:id="rId2"/>
    <sheet name="Imid 2F or 2L" sheetId="3" r:id="rId3"/>
    <sheet name="Imid 4F-4L" sheetId="4" r:id="rId4"/>
    <sheet name="Coretect" sheetId="5" r:id="rId5"/>
    <sheet name="Safari 20 SG" sheetId="6" r:id="rId6"/>
    <sheet name="Transtect 70 WSP" sheetId="7" r:id="rId7"/>
    <sheet name="Zylam 10" sheetId="8" r:id="rId8"/>
  </sheets>
  <definedNames/>
  <calcPr fullCalcOnLoad="1"/>
</workbook>
</file>

<file path=xl/sharedStrings.xml><?xml version="1.0" encoding="utf-8"?>
<sst xmlns="http://schemas.openxmlformats.org/spreadsheetml/2006/main" count="160" uniqueCount="91">
  <si>
    <t>DBH</t>
  </si>
  <si>
    <t># of Trees</t>
  </si>
  <si>
    <t>HOW TO FIGURE AMOUNT AND COST OF CHEMICAL NEEDED</t>
  </si>
  <si>
    <t>TOTALS</t>
  </si>
  <si>
    <t>Trees</t>
  </si>
  <si>
    <t>Approx. Cost</t>
  </si>
  <si>
    <t>Notes:</t>
  </si>
  <si>
    <t>Grams A.I.            per Inch DBH</t>
  </si>
  <si>
    <t>Grams A.I. Needed</t>
  </si>
  <si>
    <t>Cost per Inch DBH            for This Size Range</t>
  </si>
  <si>
    <t>1 gallon = 128 ounces of product.  Each gal. of 2F/2L contains 2 lbs Imidacloprid.</t>
  </si>
  <si>
    <t>1 gallon = 128 ounces of product.  Each gal. of 4F contains 4 lbs Imidacloprid.</t>
  </si>
  <si>
    <t>Download the Chemical Calculator to your hard drive.</t>
  </si>
  <si>
    <t xml:space="preserve">Look at the tabs across the bottom of the spread sheet and click on the one for the </t>
  </si>
  <si>
    <t>In column B, enter the number of trees you have for each diameter size shown in</t>
  </si>
  <si>
    <t>When you've entered all the numbers of trees for each size, click Enter.</t>
  </si>
  <si>
    <t>The bottom of the spread sheet tells you how many units of product you'll need</t>
  </si>
  <si>
    <t xml:space="preserve">To save a copy of your work, go to File - Save As and assign the document a name </t>
  </si>
  <si>
    <t>Call the Hemlock Help Line 706-429-8010 if you have any questions.</t>
  </si>
  <si>
    <t>Instructions</t>
  </si>
  <si>
    <t>Chemical Calculator</t>
  </si>
  <si>
    <t>chemical and formulation you intend to use.</t>
  </si>
  <si>
    <t>column A (DBH = diameter at breast height, 4.5 feet above the ground).</t>
  </si>
  <si>
    <t>and the cost based on the average retail price indicated in the Note.</t>
  </si>
  <si>
    <t>SAFARI 20 SG (Dinotefuran)</t>
  </si>
  <si>
    <t>One 4-pack can treat an average of 181 diameter inches.</t>
  </si>
  <si>
    <t>One gallon can treat an average of 1,208 diameter inches.</t>
  </si>
  <si>
    <t xml:space="preserve">One 4-pack = 4 packets of 1.6 oz each.  </t>
  </si>
  <si>
    <t xml:space="preserve">1 bottle = 250 tablets of 0.5 g.a.i. each.  </t>
  </si>
  <si>
    <t>One 3-lb jug can treat an average of 294 diameter inches.</t>
  </si>
  <si>
    <t xml:space="preserve">1 canister = 20 packets of 0.6 oz each.  </t>
  </si>
  <si>
    <t>One canister can treat an average of 258 diameter inches.</t>
  </si>
  <si>
    <t xml:space="preserve">One 3-lb jug = 48 oz of product.  </t>
  </si>
  <si>
    <t xml:space="preserve">One 1-quart bottle = 32 oz of product.  </t>
  </si>
  <si>
    <t># of bottles is based on 90 grams A.I. per quart.</t>
  </si>
  <si>
    <t>One 1-quart bottle can treat an average of 97 diameter inches.</t>
  </si>
  <si>
    <t>Cost per Inch DBH        for This Size Range</t>
  </si>
  <si>
    <t>* A. I. = active ingredient</t>
  </si>
  <si>
    <t># of 4-Packs to Buy</t>
  </si>
  <si>
    <t># of 4-packs to buy is based on 136 grams A. I. per 4-pack.</t>
  </si>
  <si>
    <t>Grams A. I.* Needed</t>
  </si>
  <si>
    <t>IMIDACLOPRID 2 F or 2L in 1-Gal Jug</t>
  </si>
  <si>
    <t>Grams A. I.*            per Inch DBH</t>
  </si>
  <si>
    <t>* A. I. = active ingredient.</t>
  </si>
  <si>
    <t>IMIDACLOPRID 75 WSP IN 1.6-OZ PACKAGING</t>
  </si>
  <si>
    <t># of 1-Gal Jugs to Buy</t>
  </si>
  <si>
    <t>To determine the number of 1.6-oz packets actually needed, divide Grams A. I. Needed by 34.</t>
  </si>
  <si>
    <t>IMIDACLOPRID 4 F or 4L in 1-Gal Jug</t>
  </si>
  <si>
    <t>One gallon can treat an average of 2,417 diameter in.</t>
  </si>
  <si>
    <t>To determine approx number of product ounces actually needed, divide Grams A. I. Needed by 14. 2.</t>
  </si>
  <si>
    <t>To determine approx number of product ounces actually needed, divide Grams A. I. Needed by 7. 1.</t>
  </si>
  <si>
    <t>CORETECT TABLETS (Imidacloprid) in 250-Tablet Bottle</t>
  </si>
  <si>
    <t># of gallons to buy is based on 1,813 grams A. I. per gallon.</t>
  </si>
  <si>
    <t>To determine approx number of product ounces actually needed, divide Grams A. I. Needed by 5.67.</t>
  </si>
  <si>
    <t>Average # of Inches                  a 3-lb Jug Can Treat                in This Size Range</t>
  </si>
  <si>
    <t>Average # of Inches                   a Bottle Can Treat                     in This Size Range</t>
  </si>
  <si>
    <t>Average # of Inches                     a Gallon Can Treat                   in This Size Range</t>
  </si>
  <si>
    <t>Average # of Inches                    a 4-Pack Can Treat                        in This Size Range</t>
  </si>
  <si>
    <t>Cost per Inch DBH                for This Size Range</t>
  </si>
  <si>
    <t>Average # of Inches                        a Canister Can Treat                       In This Size Range</t>
  </si>
  <si>
    <t>Cost per Inch DBH                       for This Size Range</t>
  </si>
  <si>
    <t>TRANSTECT 70 WSP (Dinotefuran) in 20-Packet Canister</t>
  </si>
  <si>
    <t># of Canisters to Buy</t>
  </si>
  <si>
    <t># of jugs to buy is based on 272 grams A.I. per jug.</t>
  </si>
  <si>
    <t># of canisters to buy is based on 238 grams A.I. per canister.</t>
  </si>
  <si>
    <t>To determine approx number of 0.6-oz packets actually needed, divide Grams A. I. Needed by 12.</t>
  </si>
  <si>
    <t>ZYLAM 10 LIQUID (Dinotefuran) in 1-Qt Bottle</t>
  </si>
  <si>
    <t>Average # of Inches                a 1-Qt Bottle Can Treat                in This Size Range</t>
  </si>
  <si>
    <t>To determine approx number of product oz needed, divide Grams A. I. Needed by 2. 8.</t>
  </si>
  <si>
    <t># of 3-lb. Jugs to Buy</t>
  </si>
  <si>
    <t># of 1-Qt Bottles to Buy</t>
  </si>
  <si>
    <t># of Tablets Needed per Tree</t>
  </si>
  <si>
    <t>Average Cost per Inch DBH for Trees in This Size Range</t>
  </si>
  <si>
    <t># of Tablets Needed</t>
  </si>
  <si>
    <t># of 250-Tablet               Bottles To Buy</t>
  </si>
  <si>
    <t>One bottle can treat an average of 186 diameter inches.</t>
  </si>
  <si>
    <t># of gallons to buy is based on 907 grams A. I. per gallon.</t>
  </si>
  <si>
    <t>Also available in 12-oz size for about $112 (not including tax &amp; shipping).</t>
  </si>
  <si>
    <t>Also available in 2.15-gal jugs for approx $136 (not including tax or shipping).</t>
  </si>
  <si>
    <t># of bottles to buy is based on 125 grams A.I. per bottle (not including tax or shipping).</t>
  </si>
  <si>
    <t>Cost is based on average retail price of $32.40 per 4-pack excluding tax/shipping) or $8.10 per baggie pouch.</t>
  </si>
  <si>
    <t>©2012.  Save Georgia's Hemlocks.  Rev. 2-14-22.</t>
  </si>
  <si>
    <t>Cost is based on average retail price of $75.62 per gallon excluding tax/shipping) or $0.06 per ounce.</t>
  </si>
  <si>
    <t>Cost is based on average retail price of $121.00 per gallon excluding tax/shipping) or $0.95 per ounce.</t>
  </si>
  <si>
    <t>©2012.  Save Georgia's Hemlocks.  Rev. 2-14-22</t>
  </si>
  <si>
    <t>Cost is based on average retail price of $396.59 per 3-lb jug (not including tax or shipping) or $8.26 per ounce.</t>
  </si>
  <si>
    <t>Cost is based on average retail price of $388.35 per canister excluding tax/shipping) or $19.42 per baggie pouch.</t>
  </si>
  <si>
    <t>Cost is based on average retail price of $158.62 per 1-qt bottle excluding tax/shipping) or $4.96 per ounce.</t>
  </si>
  <si>
    <t>and location on your computer.</t>
  </si>
  <si>
    <t>Cost is based on average retail price of $107.91 per bottle (excluding tax/shipping) or $0.38 per tablet.</t>
  </si>
  <si>
    <t>©2012.  Save Georgia's Hemlocks.  Rev. 3-3-22.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</si>
</sst>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7"/>
      <name val="Calibri"/>
      <family val="2"/>
    </font>
    <font>
      <sz val="9"/>
      <color indexed="8"/>
      <name val="Consolas"/>
      <family val="3"/>
    </font>
    <font>
      <b/>
      <sz val="11"/>
      <color indexed="57"/>
      <name val="Arial Narrow"/>
      <family val="2"/>
    </font>
    <font>
      <sz val="11"/>
      <color indexed="57"/>
      <name val="Arial Narrow"/>
      <family val="2"/>
    </font>
    <font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rgb="FF3A4620"/>
      <name val="Calibri"/>
      <family val="2"/>
    </font>
    <font>
      <sz val="9"/>
      <color rgb="FF000000"/>
      <name val="Consolas"/>
      <family val="3"/>
    </font>
    <font>
      <b/>
      <sz val="11"/>
      <color rgb="FF3A4620"/>
      <name val="Arial Narrow"/>
      <family val="2"/>
    </font>
    <font>
      <sz val="11"/>
      <color rgb="FF3A4620"/>
      <name val="Arial Narrow"/>
      <family val="2"/>
    </font>
    <font>
      <sz val="11"/>
      <color rgb="FF3A462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 horizontal="center" wrapText="1"/>
    </xf>
    <xf numFmtId="2" fontId="45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2" fontId="45" fillId="0" borderId="11" xfId="0" applyNumberFormat="1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8" fontId="4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12" xfId="0" applyFont="1" applyBorder="1" applyAlignment="1">
      <alignment horizontal="center" wrapText="1"/>
    </xf>
    <xf numFmtId="2" fontId="45" fillId="0" borderId="12" xfId="0" applyNumberFormat="1" applyFont="1" applyBorder="1" applyAlignment="1">
      <alignment horizontal="center" vertical="top" wrapText="1"/>
    </xf>
    <xf numFmtId="2" fontId="45" fillId="0" borderId="12" xfId="0" applyNumberFormat="1" applyFont="1" applyBorder="1" applyAlignment="1">
      <alignment horizontal="center" wrapText="1"/>
    </xf>
    <xf numFmtId="8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wrapText="1"/>
    </xf>
    <xf numFmtId="2" fontId="46" fillId="0" borderId="13" xfId="0" applyNumberFormat="1" applyFont="1" applyBorder="1" applyAlignment="1">
      <alignment horizontal="center" wrapText="1"/>
    </xf>
    <xf numFmtId="8" fontId="45" fillId="33" borderId="10" xfId="0" applyNumberFormat="1" applyFont="1" applyFill="1" applyBorder="1" applyAlignment="1">
      <alignment horizontal="center" vertical="top" wrapText="1"/>
    </xf>
    <xf numFmtId="8" fontId="45" fillId="0" borderId="10" xfId="0" applyNumberFormat="1" applyFont="1" applyBorder="1" applyAlignment="1">
      <alignment horizontal="center" wrapText="1"/>
    </xf>
    <xf numFmtId="8" fontId="45" fillId="33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2" fontId="45" fillId="0" borderId="0" xfId="0" applyNumberFormat="1" applyFont="1" applyAlignment="1">
      <alignment horizontal="center" wrapText="1"/>
    </xf>
    <xf numFmtId="2" fontId="45" fillId="33" borderId="12" xfId="0" applyNumberFormat="1" applyFont="1" applyFill="1" applyBorder="1" applyAlignment="1">
      <alignment horizontal="center" wrapText="1"/>
    </xf>
    <xf numFmtId="8" fontId="45" fillId="0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wrapText="1"/>
    </xf>
    <xf numFmtId="1" fontId="46" fillId="0" borderId="13" xfId="0" applyNumberFormat="1" applyFont="1" applyBorder="1" applyAlignment="1">
      <alignment horizontal="center" wrapText="1"/>
    </xf>
    <xf numFmtId="1" fontId="45" fillId="0" borderId="12" xfId="0" applyNumberFormat="1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" fontId="45" fillId="33" borderId="10" xfId="0" applyNumberFormat="1" applyFont="1" applyFill="1" applyBorder="1" applyAlignment="1">
      <alignment horizontal="center" wrapText="1"/>
    </xf>
    <xf numFmtId="1" fontId="46" fillId="0" borderId="11" xfId="0" applyNumberFormat="1" applyFont="1" applyBorder="1" applyAlignment="1">
      <alignment horizontal="center" wrapText="1"/>
    </xf>
    <xf numFmtId="1" fontId="45" fillId="0" borderId="11" xfId="0" applyNumberFormat="1" applyFont="1" applyBorder="1" applyAlignment="1">
      <alignment horizontal="center" wrapText="1"/>
    </xf>
    <xf numFmtId="1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 wrapText="1"/>
    </xf>
    <xf numFmtId="2" fontId="45" fillId="0" borderId="0" xfId="0" applyNumberFormat="1" applyFont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8" fontId="45" fillId="33" borderId="12" xfId="0" applyNumberFormat="1" applyFont="1" applyFill="1" applyBorder="1" applyAlignment="1">
      <alignment horizontal="center" vertical="top" wrapText="1"/>
    </xf>
    <xf numFmtId="1" fontId="45" fillId="0" borderId="0" xfId="0" applyNumberFormat="1" applyFont="1" applyBorder="1" applyAlignment="1">
      <alignment horizontal="center" wrapText="1"/>
    </xf>
    <xf numFmtId="165" fontId="45" fillId="0" borderId="0" xfId="0" applyNumberFormat="1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5" fillId="0" borderId="0" xfId="0" applyFont="1" applyBorder="1" applyAlignment="1">
      <alignment horizontal="left"/>
    </xf>
    <xf numFmtId="0" fontId="45" fillId="0" borderId="16" xfId="0" applyFont="1" applyBorder="1" applyAlignment="1">
      <alignment horizontal="center" wrapText="1"/>
    </xf>
    <xf numFmtId="2" fontId="45" fillId="0" borderId="16" xfId="0" applyNumberFormat="1" applyFont="1" applyBorder="1" applyAlignment="1">
      <alignment horizontal="center" wrapText="1"/>
    </xf>
    <xf numFmtId="1" fontId="45" fillId="0" borderId="16" xfId="0" applyNumberFormat="1" applyFont="1" applyBorder="1" applyAlignment="1">
      <alignment horizontal="center" wrapText="1"/>
    </xf>
    <xf numFmtId="165" fontId="45" fillId="0" borderId="16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5" fillId="0" borderId="10" xfId="0" applyFont="1" applyFill="1" applyBorder="1" applyAlignment="1">
      <alignment horizontal="center" wrapText="1"/>
    </xf>
    <xf numFmtId="1" fontId="4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45" fillId="0" borderId="0" xfId="0" applyNumberFormat="1" applyFont="1" applyAlignment="1">
      <alignment horizontal="center" wrapText="1"/>
    </xf>
    <xf numFmtId="165" fontId="46" fillId="0" borderId="13" xfId="0" applyNumberFormat="1" applyFont="1" applyBorder="1" applyAlignment="1">
      <alignment horizontal="center" wrapText="1"/>
    </xf>
    <xf numFmtId="165" fontId="45" fillId="0" borderId="10" xfId="0" applyNumberFormat="1" applyFont="1" applyFill="1" applyBorder="1" applyAlignment="1">
      <alignment horizontal="center" wrapText="1"/>
    </xf>
    <xf numFmtId="165" fontId="46" fillId="0" borderId="11" xfId="0" applyNumberFormat="1" applyFont="1" applyBorder="1" applyAlignment="1">
      <alignment horizontal="center" wrapText="1"/>
    </xf>
    <xf numFmtId="165" fontId="45" fillId="33" borderId="1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2" fontId="45" fillId="0" borderId="11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2" fontId="50" fillId="0" borderId="0" xfId="0" applyNumberFormat="1" applyFont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104775</xdr:colOff>
      <xdr:row>3</xdr:row>
      <xdr:rowOff>85725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133350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133350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133350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133350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161925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161925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161925</xdr:rowOff>
    </xdr:to>
    <xdr:pic>
      <xdr:nvPicPr>
        <xdr:cNvPr id="1" name="Picture 1" descr="SGH_vector-dark-border_FACILITATOR_logo 1 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M19" sqref="M19"/>
    </sheetView>
  </sheetViews>
  <sheetFormatPr defaultColWidth="9.140625" defaultRowHeight="15"/>
  <cols>
    <col min="2" max="2" width="3.7109375" style="51" customWidth="1"/>
    <col min="3" max="3" width="3.7109375" style="0" customWidth="1"/>
  </cols>
  <sheetData>
    <row r="1" ht="23.25">
      <c r="F1" s="53" t="s">
        <v>20</v>
      </c>
    </row>
    <row r="3" ht="15">
      <c r="C3" s="52" t="s">
        <v>19</v>
      </c>
    </row>
    <row r="5" spans="3:4" ht="15">
      <c r="C5" s="51">
        <v>1</v>
      </c>
      <c r="D5" t="s">
        <v>12</v>
      </c>
    </row>
    <row r="6" spans="3:4" ht="15">
      <c r="C6" s="51">
        <v>2</v>
      </c>
      <c r="D6" t="s">
        <v>13</v>
      </c>
    </row>
    <row r="7" spans="3:4" ht="15">
      <c r="C7" s="51"/>
      <c r="D7" t="s">
        <v>21</v>
      </c>
    </row>
    <row r="8" spans="3:4" ht="15">
      <c r="C8" s="51">
        <v>3</v>
      </c>
      <c r="D8" t="s">
        <v>14</v>
      </c>
    </row>
    <row r="9" spans="3:4" ht="15">
      <c r="C9" s="51"/>
      <c r="D9" t="s">
        <v>22</v>
      </c>
    </row>
    <row r="10" spans="3:4" ht="15">
      <c r="C10" s="51">
        <v>4</v>
      </c>
      <c r="D10" t="s">
        <v>15</v>
      </c>
    </row>
    <row r="11" spans="3:4" ht="15">
      <c r="C11" s="51">
        <v>5</v>
      </c>
      <c r="D11" t="s">
        <v>16</v>
      </c>
    </row>
    <row r="12" spans="3:4" ht="15">
      <c r="C12" s="51"/>
      <c r="D12" t="s">
        <v>23</v>
      </c>
    </row>
    <row r="13" spans="3:4" ht="15">
      <c r="C13" s="51">
        <v>6</v>
      </c>
      <c r="D13" t="s">
        <v>17</v>
      </c>
    </row>
    <row r="14" spans="3:4" ht="15">
      <c r="C14" s="51"/>
      <c r="D14" t="s">
        <v>88</v>
      </c>
    </row>
    <row r="15" ht="15">
      <c r="C15" s="51"/>
    </row>
    <row r="16" ht="15">
      <c r="C16" s="52" t="s">
        <v>18</v>
      </c>
    </row>
    <row r="18" ht="15">
      <c r="A18" t="s">
        <v>81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7"/>
  <sheetViews>
    <sheetView view="pageBreakPreview" zoomScaleSheetLayoutView="100" zoomScalePageLayoutView="0" workbookViewId="0" topLeftCell="A41">
      <selection activeCell="G59" sqref="G59"/>
    </sheetView>
  </sheetViews>
  <sheetFormatPr defaultColWidth="9.140625" defaultRowHeight="15"/>
  <cols>
    <col min="1" max="1" width="5.7109375" style="0" customWidth="1"/>
    <col min="2" max="2" width="10.7109375" style="1" customWidth="1"/>
    <col min="3" max="3" width="13.7109375" style="1" customWidth="1"/>
    <col min="4" max="4" width="13.7109375" style="2" customWidth="1"/>
    <col min="5" max="5" width="13.7109375" style="1" customWidth="1"/>
    <col min="6" max="6" width="22.7109375" style="42" customWidth="1"/>
    <col min="7" max="7" width="19.7109375" style="1" customWidth="1"/>
  </cols>
  <sheetData>
    <row r="2" spans="2:7" ht="16.5">
      <c r="B2" s="79" t="s">
        <v>2</v>
      </c>
      <c r="C2" s="79"/>
      <c r="D2" s="79"/>
      <c r="E2" s="79"/>
      <c r="F2" s="79"/>
      <c r="G2" s="79"/>
    </row>
    <row r="3" spans="2:7" ht="16.5">
      <c r="B3" s="79" t="s">
        <v>44</v>
      </c>
      <c r="C3" s="80"/>
      <c r="D3" s="81"/>
      <c r="E3" s="80"/>
      <c r="F3" s="80"/>
      <c r="G3" s="80"/>
    </row>
    <row r="4" spans="2:7" ht="16.5">
      <c r="B4" s="82"/>
      <c r="C4" s="82"/>
      <c r="D4" s="83"/>
      <c r="E4" s="83"/>
      <c r="F4" s="83"/>
      <c r="G4" s="83"/>
    </row>
    <row r="5" spans="2:7" ht="50.25" thickBot="1">
      <c r="B5" s="25" t="s">
        <v>0</v>
      </c>
      <c r="C5" s="25" t="s">
        <v>1</v>
      </c>
      <c r="D5" s="26" t="s">
        <v>42</v>
      </c>
      <c r="E5" s="25" t="s">
        <v>40</v>
      </c>
      <c r="F5" s="36" t="s">
        <v>57</v>
      </c>
      <c r="G5" s="25" t="s">
        <v>58</v>
      </c>
    </row>
    <row r="6" spans="2:7" ht="17.25" thickTop="1">
      <c r="B6" s="21">
        <v>1</v>
      </c>
      <c r="C6" s="21"/>
      <c r="D6" s="23">
        <v>0.5</v>
      </c>
      <c r="E6" s="23">
        <f>B6*C6*D6</f>
        <v>0</v>
      </c>
      <c r="F6" s="38">
        <f>136/D6</f>
        <v>272</v>
      </c>
      <c r="G6" s="28">
        <f>32.4/F6</f>
        <v>0.11911764705882352</v>
      </c>
    </row>
    <row r="7" spans="2:7" ht="16.5">
      <c r="B7" s="6">
        <v>2</v>
      </c>
      <c r="C7" s="6"/>
      <c r="D7" s="7">
        <v>0.5</v>
      </c>
      <c r="E7" s="23">
        <f aca="true" t="shared" si="0" ref="E7:E56">B7*C7*D7</f>
        <v>0</v>
      </c>
      <c r="F7" s="38"/>
      <c r="G7" s="6"/>
    </row>
    <row r="8" spans="2:7" ht="16.5">
      <c r="B8" s="6">
        <v>3</v>
      </c>
      <c r="C8" s="6"/>
      <c r="D8" s="7">
        <v>0.5</v>
      </c>
      <c r="E8" s="23">
        <f t="shared" si="0"/>
        <v>0</v>
      </c>
      <c r="F8" s="38"/>
      <c r="G8" s="6"/>
    </row>
    <row r="9" spans="2:7" ht="16.5">
      <c r="B9" s="6">
        <v>4</v>
      </c>
      <c r="C9" s="6"/>
      <c r="D9" s="7">
        <v>0.5</v>
      </c>
      <c r="E9" s="23">
        <f t="shared" si="0"/>
        <v>0</v>
      </c>
      <c r="F9" s="38"/>
      <c r="G9" s="6"/>
    </row>
    <row r="10" spans="2:7" ht="16.5">
      <c r="B10" s="6">
        <v>5</v>
      </c>
      <c r="C10" s="6"/>
      <c r="D10" s="7">
        <v>0.5</v>
      </c>
      <c r="E10" s="23">
        <f t="shared" si="0"/>
        <v>0</v>
      </c>
      <c r="F10" s="38"/>
      <c r="G10" s="6"/>
    </row>
    <row r="11" spans="2:7" ht="16.5">
      <c r="B11" s="6">
        <v>6</v>
      </c>
      <c r="C11" s="6"/>
      <c r="D11" s="7">
        <v>0.5</v>
      </c>
      <c r="E11" s="23">
        <f t="shared" si="0"/>
        <v>0</v>
      </c>
      <c r="F11" s="38"/>
      <c r="G11" s="6"/>
    </row>
    <row r="12" spans="2:7" ht="16.5">
      <c r="B12" s="6">
        <v>7</v>
      </c>
      <c r="C12" s="6"/>
      <c r="D12" s="7">
        <v>0.5</v>
      </c>
      <c r="E12" s="23">
        <f t="shared" si="0"/>
        <v>0</v>
      </c>
      <c r="F12" s="38"/>
      <c r="G12" s="6"/>
    </row>
    <row r="13" spans="2:7" ht="16.5">
      <c r="B13" s="6">
        <v>8</v>
      </c>
      <c r="C13" s="6"/>
      <c r="D13" s="7">
        <v>0.5</v>
      </c>
      <c r="E13" s="23">
        <f t="shared" si="0"/>
        <v>0</v>
      </c>
      <c r="F13" s="38"/>
      <c r="G13" s="6"/>
    </row>
    <row r="14" spans="2:7" ht="16.5">
      <c r="B14" s="6">
        <v>9</v>
      </c>
      <c r="C14" s="6"/>
      <c r="D14" s="7">
        <v>0.5</v>
      </c>
      <c r="E14" s="23">
        <f t="shared" si="0"/>
        <v>0</v>
      </c>
      <c r="F14" s="38"/>
      <c r="G14" s="6"/>
    </row>
    <row r="15" spans="2:7" ht="16.5">
      <c r="B15" s="6">
        <v>10</v>
      </c>
      <c r="C15" s="6"/>
      <c r="D15" s="7">
        <v>0.5</v>
      </c>
      <c r="E15" s="23">
        <f t="shared" si="0"/>
        <v>0</v>
      </c>
      <c r="F15" s="38"/>
      <c r="G15" s="6"/>
    </row>
    <row r="16" spans="2:7" ht="16.5">
      <c r="B16" s="6">
        <v>11</v>
      </c>
      <c r="C16" s="6"/>
      <c r="D16" s="7">
        <v>0.5</v>
      </c>
      <c r="E16" s="23">
        <f t="shared" si="0"/>
        <v>0</v>
      </c>
      <c r="F16" s="38"/>
      <c r="G16" s="6"/>
    </row>
    <row r="17" spans="2:7" ht="16.5">
      <c r="B17" s="8">
        <v>12</v>
      </c>
      <c r="C17" s="8"/>
      <c r="D17" s="9">
        <v>0.75</v>
      </c>
      <c r="E17" s="32">
        <f t="shared" si="0"/>
        <v>0</v>
      </c>
      <c r="F17" s="39">
        <f>136/D17</f>
        <v>181.33333333333334</v>
      </c>
      <c r="G17" s="29">
        <f>32.4/F17</f>
        <v>0.17867647058823527</v>
      </c>
    </row>
    <row r="18" spans="2:7" ht="16.5">
      <c r="B18" s="8">
        <v>13</v>
      </c>
      <c r="C18" s="8"/>
      <c r="D18" s="9">
        <v>0.75</v>
      </c>
      <c r="E18" s="32">
        <f t="shared" si="0"/>
        <v>0</v>
      </c>
      <c r="F18" s="39"/>
      <c r="G18" s="29"/>
    </row>
    <row r="19" spans="2:7" ht="16.5">
      <c r="B19" s="8">
        <v>14</v>
      </c>
      <c r="C19" s="8"/>
      <c r="D19" s="9">
        <v>0.75</v>
      </c>
      <c r="E19" s="32">
        <f t="shared" si="0"/>
        <v>0</v>
      </c>
      <c r="F19" s="39"/>
      <c r="G19" s="29"/>
    </row>
    <row r="20" spans="2:7" ht="16.5">
      <c r="B20" s="8">
        <v>15</v>
      </c>
      <c r="C20" s="8"/>
      <c r="D20" s="9">
        <v>0.75</v>
      </c>
      <c r="E20" s="32">
        <f t="shared" si="0"/>
        <v>0</v>
      </c>
      <c r="F20" s="39"/>
      <c r="G20" s="29"/>
    </row>
    <row r="21" spans="2:7" ht="16.5">
      <c r="B21" s="8">
        <v>16</v>
      </c>
      <c r="C21" s="8"/>
      <c r="D21" s="9">
        <v>0.75</v>
      </c>
      <c r="E21" s="32">
        <f t="shared" si="0"/>
        <v>0</v>
      </c>
      <c r="F21" s="39"/>
      <c r="G21" s="29"/>
    </row>
    <row r="22" spans="2:7" ht="16.5">
      <c r="B22" s="8">
        <v>17</v>
      </c>
      <c r="C22" s="8"/>
      <c r="D22" s="9">
        <v>0.75</v>
      </c>
      <c r="E22" s="32">
        <f t="shared" si="0"/>
        <v>0</v>
      </c>
      <c r="F22" s="39"/>
      <c r="G22" s="29"/>
    </row>
    <row r="23" spans="2:7" ht="16.5">
      <c r="B23" s="8">
        <v>18</v>
      </c>
      <c r="C23" s="8"/>
      <c r="D23" s="9">
        <v>0.75</v>
      </c>
      <c r="E23" s="32">
        <f t="shared" si="0"/>
        <v>0</v>
      </c>
      <c r="F23" s="39"/>
      <c r="G23" s="29"/>
    </row>
    <row r="24" spans="2:7" ht="16.5">
      <c r="B24" s="6">
        <v>19</v>
      </c>
      <c r="C24" s="6"/>
      <c r="D24" s="7">
        <v>1</v>
      </c>
      <c r="E24" s="23">
        <f t="shared" si="0"/>
        <v>0</v>
      </c>
      <c r="F24" s="38">
        <f>136/D24</f>
        <v>136</v>
      </c>
      <c r="G24" s="28">
        <f>32.4/F24</f>
        <v>0.23823529411764705</v>
      </c>
    </row>
    <row r="25" spans="2:7" ht="16.5">
      <c r="B25" s="6">
        <v>20</v>
      </c>
      <c r="C25" s="6"/>
      <c r="D25" s="7">
        <v>1</v>
      </c>
      <c r="E25" s="23">
        <f t="shared" si="0"/>
        <v>0</v>
      </c>
      <c r="F25" s="38"/>
      <c r="G25" s="6"/>
    </row>
    <row r="26" spans="2:7" ht="16.5">
      <c r="B26" s="6">
        <v>21</v>
      </c>
      <c r="C26" s="6"/>
      <c r="D26" s="7">
        <v>1</v>
      </c>
      <c r="E26" s="23">
        <f t="shared" si="0"/>
        <v>0</v>
      </c>
      <c r="F26" s="38"/>
      <c r="G26" s="6"/>
    </row>
    <row r="27" spans="2:7" ht="16.5">
      <c r="B27" s="6">
        <v>22</v>
      </c>
      <c r="C27" s="6"/>
      <c r="D27" s="7">
        <v>1</v>
      </c>
      <c r="E27" s="23">
        <f t="shared" si="0"/>
        <v>0</v>
      </c>
      <c r="F27" s="38"/>
      <c r="G27" s="6"/>
    </row>
    <row r="28" spans="2:7" ht="16.5">
      <c r="B28" s="8">
        <v>23</v>
      </c>
      <c r="C28" s="8"/>
      <c r="D28" s="9">
        <v>1.5</v>
      </c>
      <c r="E28" s="32">
        <f t="shared" si="0"/>
        <v>0</v>
      </c>
      <c r="F28" s="39">
        <f>136/D28</f>
        <v>90.66666666666667</v>
      </c>
      <c r="G28" s="29">
        <f>32.4/F28</f>
        <v>0.35735294117647054</v>
      </c>
    </row>
    <row r="29" spans="2:7" ht="16.5">
      <c r="B29" s="8">
        <v>24</v>
      </c>
      <c r="C29" s="8"/>
      <c r="D29" s="9">
        <v>1.5</v>
      </c>
      <c r="E29" s="32">
        <f t="shared" si="0"/>
        <v>0</v>
      </c>
      <c r="F29" s="39"/>
      <c r="G29" s="29"/>
    </row>
    <row r="30" spans="2:7" ht="16.5">
      <c r="B30" s="8">
        <v>25</v>
      </c>
      <c r="C30" s="8"/>
      <c r="D30" s="9">
        <v>1.5</v>
      </c>
      <c r="E30" s="32">
        <f t="shared" si="0"/>
        <v>0</v>
      </c>
      <c r="F30" s="39"/>
      <c r="G30" s="29"/>
    </row>
    <row r="31" spans="2:7" ht="16.5">
      <c r="B31" s="8">
        <v>26</v>
      </c>
      <c r="C31" s="8"/>
      <c r="D31" s="9">
        <v>1.5</v>
      </c>
      <c r="E31" s="32">
        <f t="shared" si="0"/>
        <v>0</v>
      </c>
      <c r="F31" s="39"/>
      <c r="G31" s="29"/>
    </row>
    <row r="32" spans="2:7" ht="16.5">
      <c r="B32" s="8">
        <v>27</v>
      </c>
      <c r="C32" s="8"/>
      <c r="D32" s="9">
        <v>1.5</v>
      </c>
      <c r="E32" s="32">
        <f t="shared" si="0"/>
        <v>0</v>
      </c>
      <c r="F32" s="39"/>
      <c r="G32" s="29"/>
    </row>
    <row r="33" spans="2:7" ht="16.5">
      <c r="B33" s="8">
        <v>28</v>
      </c>
      <c r="C33" s="8"/>
      <c r="D33" s="9">
        <v>1.5</v>
      </c>
      <c r="E33" s="32">
        <f t="shared" si="0"/>
        <v>0</v>
      </c>
      <c r="F33" s="39"/>
      <c r="G33" s="29"/>
    </row>
    <row r="34" spans="2:7" ht="16.5">
      <c r="B34" s="8">
        <v>29</v>
      </c>
      <c r="C34" s="8"/>
      <c r="D34" s="9">
        <v>1.5</v>
      </c>
      <c r="E34" s="32">
        <f t="shared" si="0"/>
        <v>0</v>
      </c>
      <c r="F34" s="39"/>
      <c r="G34" s="29"/>
    </row>
    <row r="35" spans="2:7" ht="16.5">
      <c r="B35" s="8">
        <v>30</v>
      </c>
      <c r="C35" s="8"/>
      <c r="D35" s="9">
        <v>1.5</v>
      </c>
      <c r="E35" s="32">
        <f t="shared" si="0"/>
        <v>0</v>
      </c>
      <c r="F35" s="39"/>
      <c r="G35" s="29"/>
    </row>
    <row r="36" spans="2:7" ht="16.5">
      <c r="B36" s="8">
        <v>31</v>
      </c>
      <c r="C36" s="8"/>
      <c r="D36" s="9">
        <v>1.5</v>
      </c>
      <c r="E36" s="32">
        <f t="shared" si="0"/>
        <v>0</v>
      </c>
      <c r="F36" s="39"/>
      <c r="G36" s="29"/>
    </row>
    <row r="37" spans="2:7" ht="16.5">
      <c r="B37" s="8">
        <v>32</v>
      </c>
      <c r="C37" s="8"/>
      <c r="D37" s="9">
        <v>1.5</v>
      </c>
      <c r="E37" s="32">
        <f t="shared" si="0"/>
        <v>0</v>
      </c>
      <c r="F37" s="39"/>
      <c r="G37" s="29"/>
    </row>
    <row r="38" spans="2:7" ht="16.5">
      <c r="B38" s="8">
        <v>33</v>
      </c>
      <c r="C38" s="8"/>
      <c r="D38" s="9">
        <v>1.5</v>
      </c>
      <c r="E38" s="32">
        <f t="shared" si="0"/>
        <v>0</v>
      </c>
      <c r="F38" s="39"/>
      <c r="G38" s="29"/>
    </row>
    <row r="39" spans="2:7" ht="16.5">
      <c r="B39" s="8">
        <v>34</v>
      </c>
      <c r="C39" s="8"/>
      <c r="D39" s="9">
        <v>1.5</v>
      </c>
      <c r="E39" s="32">
        <f t="shared" si="0"/>
        <v>0</v>
      </c>
      <c r="F39" s="39"/>
      <c r="G39" s="29"/>
    </row>
    <row r="40" spans="2:7" ht="16.5">
      <c r="B40" s="8">
        <v>35</v>
      </c>
      <c r="C40" s="8"/>
      <c r="D40" s="9">
        <v>1.5</v>
      </c>
      <c r="E40" s="32">
        <f t="shared" si="0"/>
        <v>0</v>
      </c>
      <c r="F40" s="39"/>
      <c r="G40" s="29"/>
    </row>
    <row r="41" spans="2:7" ht="16.5">
      <c r="B41" s="8">
        <v>36</v>
      </c>
      <c r="C41" s="8"/>
      <c r="D41" s="9">
        <v>1.5</v>
      </c>
      <c r="E41" s="32">
        <f t="shared" si="0"/>
        <v>0</v>
      </c>
      <c r="F41" s="39"/>
      <c r="G41" s="29"/>
    </row>
    <row r="42" spans="2:7" ht="16.5">
      <c r="B42" s="8">
        <v>37</v>
      </c>
      <c r="C42" s="8"/>
      <c r="D42" s="9">
        <v>1.5</v>
      </c>
      <c r="E42" s="32">
        <f t="shared" si="0"/>
        <v>0</v>
      </c>
      <c r="F42" s="39"/>
      <c r="G42" s="29"/>
    </row>
    <row r="43" spans="2:7" ht="16.5">
      <c r="B43" s="8">
        <v>38</v>
      </c>
      <c r="C43" s="8"/>
      <c r="D43" s="9">
        <v>1.5</v>
      </c>
      <c r="E43" s="32">
        <f t="shared" si="0"/>
        <v>0</v>
      </c>
      <c r="F43" s="39"/>
      <c r="G43" s="29"/>
    </row>
    <row r="44" spans="2:7" ht="16.5">
      <c r="B44" s="8">
        <v>39</v>
      </c>
      <c r="C44" s="8"/>
      <c r="D44" s="9">
        <v>1.5</v>
      </c>
      <c r="E44" s="32">
        <f t="shared" si="0"/>
        <v>0</v>
      </c>
      <c r="F44" s="39"/>
      <c r="G44" s="29"/>
    </row>
    <row r="45" spans="2:7" ht="16.5">
      <c r="B45" s="8">
        <v>40</v>
      </c>
      <c r="C45" s="8"/>
      <c r="D45" s="9">
        <v>1.5</v>
      </c>
      <c r="E45" s="32">
        <f t="shared" si="0"/>
        <v>0</v>
      </c>
      <c r="F45" s="39"/>
      <c r="G45" s="29"/>
    </row>
    <row r="46" spans="2:7" ht="16.5">
      <c r="B46" s="8">
        <v>41</v>
      </c>
      <c r="C46" s="8"/>
      <c r="D46" s="9">
        <v>1.5</v>
      </c>
      <c r="E46" s="32">
        <f t="shared" si="0"/>
        <v>0</v>
      </c>
      <c r="F46" s="39"/>
      <c r="G46" s="29"/>
    </row>
    <row r="47" spans="2:7" ht="16.5">
      <c r="B47" s="8">
        <v>42</v>
      </c>
      <c r="C47" s="8"/>
      <c r="D47" s="9">
        <v>1.5</v>
      </c>
      <c r="E47" s="32">
        <f t="shared" si="0"/>
        <v>0</v>
      </c>
      <c r="F47" s="39"/>
      <c r="G47" s="29"/>
    </row>
    <row r="48" spans="2:7" ht="16.5">
      <c r="B48" s="8">
        <v>43</v>
      </c>
      <c r="C48" s="8"/>
      <c r="D48" s="9">
        <v>1.5</v>
      </c>
      <c r="E48" s="32">
        <f t="shared" si="0"/>
        <v>0</v>
      </c>
      <c r="F48" s="39"/>
      <c r="G48" s="29"/>
    </row>
    <row r="49" spans="2:7" ht="16.5">
      <c r="B49" s="8">
        <v>44</v>
      </c>
      <c r="C49" s="8"/>
      <c r="D49" s="9">
        <v>1.5</v>
      </c>
      <c r="E49" s="32">
        <f t="shared" si="0"/>
        <v>0</v>
      </c>
      <c r="F49" s="39"/>
      <c r="G49" s="29"/>
    </row>
    <row r="50" spans="2:7" ht="16.5">
      <c r="B50" s="8">
        <v>45</v>
      </c>
      <c r="C50" s="8"/>
      <c r="D50" s="9">
        <v>1.5</v>
      </c>
      <c r="E50" s="32">
        <f t="shared" si="0"/>
        <v>0</v>
      </c>
      <c r="F50" s="39"/>
      <c r="G50" s="29"/>
    </row>
    <row r="51" spans="2:7" ht="16.5">
      <c r="B51" s="8">
        <v>46</v>
      </c>
      <c r="C51" s="8"/>
      <c r="D51" s="9">
        <v>1.5</v>
      </c>
      <c r="E51" s="32">
        <f t="shared" si="0"/>
        <v>0</v>
      </c>
      <c r="F51" s="39"/>
      <c r="G51" s="29"/>
    </row>
    <row r="52" spans="2:7" ht="16.5">
      <c r="B52" s="8">
        <v>47</v>
      </c>
      <c r="C52" s="8"/>
      <c r="D52" s="9">
        <v>1.5</v>
      </c>
      <c r="E52" s="32">
        <f t="shared" si="0"/>
        <v>0</v>
      </c>
      <c r="F52" s="39"/>
      <c r="G52" s="29"/>
    </row>
    <row r="53" spans="2:7" ht="16.5">
      <c r="B53" s="8">
        <v>48</v>
      </c>
      <c r="C53" s="8"/>
      <c r="D53" s="9">
        <v>1.5</v>
      </c>
      <c r="E53" s="32">
        <f t="shared" si="0"/>
        <v>0</v>
      </c>
      <c r="F53" s="39"/>
      <c r="G53" s="29"/>
    </row>
    <row r="54" spans="2:7" ht="16.5">
      <c r="B54" s="8"/>
      <c r="C54" s="8"/>
      <c r="D54" s="9">
        <v>1.5</v>
      </c>
      <c r="E54" s="32">
        <f t="shared" si="0"/>
        <v>0</v>
      </c>
      <c r="F54" s="39"/>
      <c r="G54" s="29"/>
    </row>
    <row r="55" spans="2:7" ht="16.5">
      <c r="B55" s="8"/>
      <c r="C55" s="8"/>
      <c r="D55" s="9">
        <v>1.5</v>
      </c>
      <c r="E55" s="32">
        <f t="shared" si="0"/>
        <v>0</v>
      </c>
      <c r="F55" s="39"/>
      <c r="G55" s="29"/>
    </row>
    <row r="56" spans="2:7" ht="17.25" thickBot="1">
      <c r="B56" s="8"/>
      <c r="C56" s="8"/>
      <c r="D56" s="9">
        <v>1.5</v>
      </c>
      <c r="E56" s="32">
        <f t="shared" si="0"/>
        <v>0</v>
      </c>
      <c r="F56" s="39"/>
      <c r="G56" s="29"/>
    </row>
    <row r="57" spans="2:7" ht="34.5" thickBot="1" thickTop="1">
      <c r="B57" s="11" t="s">
        <v>3</v>
      </c>
      <c r="C57" s="11" t="s">
        <v>4</v>
      </c>
      <c r="D57" s="12"/>
      <c r="E57" s="11" t="s">
        <v>40</v>
      </c>
      <c r="F57" s="40" t="s">
        <v>38</v>
      </c>
      <c r="G57" s="11" t="s">
        <v>5</v>
      </c>
    </row>
    <row r="58" spans="3:7" ht="18" thickBot="1" thickTop="1">
      <c r="C58" s="10">
        <f>SUM(C6:C56)</f>
        <v>0</v>
      </c>
      <c r="D58" s="12"/>
      <c r="E58" s="12">
        <f>SUM(E6:E56)</f>
        <v>0</v>
      </c>
      <c r="F58" s="41">
        <f>ROUNDUP(E58/136,0)</f>
        <v>0</v>
      </c>
      <c r="G58" s="13">
        <f>F58*32.4</f>
        <v>0</v>
      </c>
    </row>
    <row r="59" ht="17.25" thickTop="1"/>
    <row r="60" spans="2:7" s="64" customFormat="1" ht="16.5">
      <c r="B60" s="43" t="s">
        <v>6</v>
      </c>
      <c r="C60" s="4" t="s">
        <v>37</v>
      </c>
      <c r="D60" s="44"/>
      <c r="E60" s="43"/>
      <c r="F60" s="42"/>
      <c r="G60" s="43"/>
    </row>
    <row r="61" spans="2:7" s="64" customFormat="1" ht="16.5">
      <c r="B61" s="43"/>
      <c r="C61" s="4" t="s">
        <v>27</v>
      </c>
      <c r="D61" s="44"/>
      <c r="E61" s="43"/>
      <c r="F61" s="42"/>
      <c r="G61" s="43"/>
    </row>
    <row r="62" spans="2:7" s="64" customFormat="1" ht="16.5">
      <c r="B62" s="43"/>
      <c r="C62" s="4" t="s">
        <v>25</v>
      </c>
      <c r="D62" s="44"/>
      <c r="E62" s="43"/>
      <c r="F62" s="42"/>
      <c r="G62" s="43"/>
    </row>
    <row r="63" spans="2:7" s="64" customFormat="1" ht="16.5">
      <c r="B63" s="43"/>
      <c r="C63" s="4" t="s">
        <v>39</v>
      </c>
      <c r="D63" s="44"/>
      <c r="E63" s="43"/>
      <c r="F63" s="42"/>
      <c r="G63" s="43"/>
    </row>
    <row r="64" spans="2:7" s="64" customFormat="1" ht="16.5">
      <c r="B64" s="43"/>
      <c r="C64" s="4" t="s">
        <v>80</v>
      </c>
      <c r="D64" s="44"/>
      <c r="E64" s="43"/>
      <c r="F64" s="42"/>
      <c r="G64" s="43"/>
    </row>
    <row r="65" spans="2:7" s="64" customFormat="1" ht="16.5">
      <c r="B65" s="43"/>
      <c r="C65" s="4" t="s">
        <v>46</v>
      </c>
      <c r="D65" s="44"/>
      <c r="E65" s="43"/>
      <c r="F65" s="42"/>
      <c r="G65" s="43"/>
    </row>
    <row r="66" spans="2:7" s="64" customFormat="1" ht="16.5">
      <c r="B66" s="43"/>
      <c r="C66" s="43"/>
      <c r="D66" s="44"/>
      <c r="E66" s="43"/>
      <c r="F66" s="42"/>
      <c r="G66" s="43"/>
    </row>
    <row r="67" spans="1:7" s="64" customFormat="1" ht="16.5">
      <c r="A67" s="64" t="s">
        <v>81</v>
      </c>
      <c r="B67" s="43"/>
      <c r="C67" s="43"/>
      <c r="D67" s="44"/>
      <c r="E67" s="43"/>
      <c r="F67" s="42"/>
      <c r="G67" s="43"/>
    </row>
  </sheetData>
  <sheetProtection/>
  <mergeCells count="3">
    <mergeCell ref="B2:G2"/>
    <mergeCell ref="B3:G3"/>
    <mergeCell ref="B4:G4"/>
  </mergeCells>
  <printOptions/>
  <pageMargins left="0.25" right="0.25" top="0.25" bottom="0.2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N77" sqref="N77"/>
    </sheetView>
  </sheetViews>
  <sheetFormatPr defaultColWidth="9.140625" defaultRowHeight="15"/>
  <cols>
    <col min="1" max="1" width="5.7109375" style="0" customWidth="1"/>
    <col min="2" max="2" width="10.7109375" style="0" customWidth="1"/>
    <col min="3" max="5" width="13.7109375" style="0" customWidth="1"/>
    <col min="6" max="6" width="22.7109375" style="34" customWidth="1"/>
    <col min="7" max="7" width="19.7109375" style="0" customWidth="1"/>
  </cols>
  <sheetData>
    <row r="1" spans="2:7" ht="16.5">
      <c r="B1" s="30"/>
      <c r="C1" s="30"/>
      <c r="D1" s="31"/>
      <c r="E1" s="30"/>
      <c r="F1" s="42"/>
      <c r="G1" s="30"/>
    </row>
    <row r="2" spans="2:7" ht="16.5">
      <c r="B2" s="79" t="s">
        <v>2</v>
      </c>
      <c r="C2" s="79"/>
      <c r="D2" s="79"/>
      <c r="E2" s="79"/>
      <c r="F2" s="79"/>
      <c r="G2" s="79"/>
    </row>
    <row r="3" spans="2:7" ht="16.5">
      <c r="B3" s="79" t="s">
        <v>41</v>
      </c>
      <c r="C3" s="80"/>
      <c r="D3" s="81"/>
      <c r="E3" s="80"/>
      <c r="F3" s="80"/>
      <c r="G3" s="80"/>
    </row>
    <row r="4" spans="2:7" ht="16.5">
      <c r="B4" s="82"/>
      <c r="C4" s="82"/>
      <c r="D4" s="83"/>
      <c r="E4" s="83"/>
      <c r="F4" s="83"/>
      <c r="G4" s="83"/>
    </row>
    <row r="5" spans="2:7" ht="50.25" thickBot="1">
      <c r="B5" s="25" t="s">
        <v>0</v>
      </c>
      <c r="C5" s="25" t="s">
        <v>1</v>
      </c>
      <c r="D5" s="26" t="s">
        <v>42</v>
      </c>
      <c r="E5" s="25" t="s">
        <v>40</v>
      </c>
      <c r="F5" s="36" t="s">
        <v>56</v>
      </c>
      <c r="G5" s="25" t="s">
        <v>36</v>
      </c>
    </row>
    <row r="6" spans="2:8" ht="17.25" thickTop="1">
      <c r="B6" s="21">
        <v>1</v>
      </c>
      <c r="C6" s="21"/>
      <c r="D6" s="23">
        <v>0.5</v>
      </c>
      <c r="E6" s="23">
        <f>B6*C6*D6</f>
        <v>0</v>
      </c>
      <c r="F6" s="49">
        <f>906/D6</f>
        <v>1812</v>
      </c>
      <c r="G6" s="28">
        <f>75.62/F6</f>
        <v>0.041732891832229585</v>
      </c>
      <c r="H6" s="78"/>
    </row>
    <row r="7" spans="2:8" ht="16.5">
      <c r="B7" s="6">
        <v>2</v>
      </c>
      <c r="C7" s="6"/>
      <c r="D7" s="7">
        <v>0.5</v>
      </c>
      <c r="E7" s="23">
        <f aca="true" t="shared" si="0" ref="E7:E56">B7*C7*D7</f>
        <v>0</v>
      </c>
      <c r="F7" s="38"/>
      <c r="G7" s="6"/>
      <c r="H7" s="78"/>
    </row>
    <row r="8" spans="2:8" ht="16.5">
      <c r="B8" s="6">
        <v>3</v>
      </c>
      <c r="C8" s="6"/>
      <c r="D8" s="7">
        <v>0.5</v>
      </c>
      <c r="E8" s="23">
        <f t="shared" si="0"/>
        <v>0</v>
      </c>
      <c r="F8" s="38"/>
      <c r="G8" s="6"/>
      <c r="H8" s="78"/>
    </row>
    <row r="9" spans="2:8" ht="16.5">
      <c r="B9" s="6">
        <v>4</v>
      </c>
      <c r="C9" s="6"/>
      <c r="D9" s="7">
        <v>0.5</v>
      </c>
      <c r="E9" s="23">
        <f t="shared" si="0"/>
        <v>0</v>
      </c>
      <c r="F9" s="38"/>
      <c r="G9" s="6"/>
      <c r="H9" s="78"/>
    </row>
    <row r="10" spans="2:8" ht="16.5">
      <c r="B10" s="6">
        <v>5</v>
      </c>
      <c r="C10" s="6"/>
      <c r="D10" s="7">
        <v>0.5</v>
      </c>
      <c r="E10" s="23">
        <f t="shared" si="0"/>
        <v>0</v>
      </c>
      <c r="F10" s="38"/>
      <c r="G10" s="6"/>
      <c r="H10" s="78"/>
    </row>
    <row r="11" spans="2:7" ht="16.5">
      <c r="B11" s="6">
        <v>6</v>
      </c>
      <c r="C11" s="6"/>
      <c r="D11" s="7">
        <v>0.5</v>
      </c>
      <c r="E11" s="23">
        <f t="shared" si="0"/>
        <v>0</v>
      </c>
      <c r="F11" s="38"/>
      <c r="G11" s="6"/>
    </row>
    <row r="12" spans="2:7" ht="16.5">
      <c r="B12" s="6">
        <v>7</v>
      </c>
      <c r="C12" s="6"/>
      <c r="D12" s="7">
        <v>0.5</v>
      </c>
      <c r="E12" s="23">
        <f t="shared" si="0"/>
        <v>0</v>
      </c>
      <c r="F12" s="38"/>
      <c r="G12" s="6"/>
    </row>
    <row r="13" spans="2:7" ht="16.5">
      <c r="B13" s="6">
        <v>8</v>
      </c>
      <c r="C13" s="6"/>
      <c r="D13" s="7">
        <v>0.5</v>
      </c>
      <c r="E13" s="23">
        <f t="shared" si="0"/>
        <v>0</v>
      </c>
      <c r="F13" s="38"/>
      <c r="G13" s="6"/>
    </row>
    <row r="14" spans="2:7" ht="16.5">
      <c r="B14" s="6">
        <v>9</v>
      </c>
      <c r="C14" s="6"/>
      <c r="D14" s="7">
        <v>0.5</v>
      </c>
      <c r="E14" s="23">
        <f t="shared" si="0"/>
        <v>0</v>
      </c>
      <c r="F14" s="38"/>
      <c r="G14" s="6"/>
    </row>
    <row r="15" spans="2:7" ht="16.5">
      <c r="B15" s="6">
        <v>10</v>
      </c>
      <c r="C15" s="6"/>
      <c r="D15" s="7">
        <v>0.5</v>
      </c>
      <c r="E15" s="23">
        <f t="shared" si="0"/>
        <v>0</v>
      </c>
      <c r="F15" s="38"/>
      <c r="G15" s="6"/>
    </row>
    <row r="16" spans="2:7" ht="16.5">
      <c r="B16" s="6">
        <v>11</v>
      </c>
      <c r="C16" s="6"/>
      <c r="D16" s="7">
        <v>0.5</v>
      </c>
      <c r="E16" s="23">
        <f t="shared" si="0"/>
        <v>0</v>
      </c>
      <c r="F16" s="38"/>
      <c r="G16" s="6"/>
    </row>
    <row r="17" spans="2:7" ht="16.5">
      <c r="B17" s="8">
        <v>12</v>
      </c>
      <c r="C17" s="8"/>
      <c r="D17" s="9">
        <v>0.75</v>
      </c>
      <c r="E17" s="32">
        <f t="shared" si="0"/>
        <v>0</v>
      </c>
      <c r="F17" s="50">
        <f>906/D17</f>
        <v>1208</v>
      </c>
      <c r="G17" s="29">
        <f>75.62/F17</f>
        <v>0.06259933774834438</v>
      </c>
    </row>
    <row r="18" spans="2:7" ht="16.5">
      <c r="B18" s="8">
        <v>13</v>
      </c>
      <c r="C18" s="8"/>
      <c r="D18" s="9">
        <v>0.75</v>
      </c>
      <c r="E18" s="32">
        <f t="shared" si="0"/>
        <v>0</v>
      </c>
      <c r="F18" s="50"/>
      <c r="G18" s="29"/>
    </row>
    <row r="19" spans="2:7" ht="16.5">
      <c r="B19" s="8">
        <v>14</v>
      </c>
      <c r="C19" s="8"/>
      <c r="D19" s="9">
        <v>0.75</v>
      </c>
      <c r="E19" s="32">
        <f t="shared" si="0"/>
        <v>0</v>
      </c>
      <c r="F19" s="50"/>
      <c r="G19" s="29"/>
    </row>
    <row r="20" spans="2:7" ht="16.5">
      <c r="B20" s="8">
        <v>15</v>
      </c>
      <c r="C20" s="8"/>
      <c r="D20" s="9">
        <v>0.75</v>
      </c>
      <c r="E20" s="32">
        <f t="shared" si="0"/>
        <v>0</v>
      </c>
      <c r="F20" s="50"/>
      <c r="G20" s="29"/>
    </row>
    <row r="21" spans="2:7" ht="16.5">
      <c r="B21" s="8">
        <v>16</v>
      </c>
      <c r="C21" s="8"/>
      <c r="D21" s="9">
        <v>0.75</v>
      </c>
      <c r="E21" s="32">
        <f t="shared" si="0"/>
        <v>0</v>
      </c>
      <c r="F21" s="50"/>
      <c r="G21" s="29"/>
    </row>
    <row r="22" spans="2:7" ht="16.5">
      <c r="B22" s="8">
        <v>17</v>
      </c>
      <c r="C22" s="8"/>
      <c r="D22" s="9">
        <v>0.75</v>
      </c>
      <c r="E22" s="32">
        <f t="shared" si="0"/>
        <v>0</v>
      </c>
      <c r="F22" s="50"/>
      <c r="G22" s="29"/>
    </row>
    <row r="23" spans="2:7" ht="16.5">
      <c r="B23" s="8">
        <v>18</v>
      </c>
      <c r="C23" s="8"/>
      <c r="D23" s="9">
        <v>0.75</v>
      </c>
      <c r="E23" s="32">
        <f t="shared" si="0"/>
        <v>0</v>
      </c>
      <c r="F23" s="50"/>
      <c r="G23" s="29"/>
    </row>
    <row r="24" spans="2:7" ht="16.5">
      <c r="B24" s="6">
        <v>19</v>
      </c>
      <c r="C24" s="6"/>
      <c r="D24" s="7">
        <v>1</v>
      </c>
      <c r="E24" s="23">
        <f t="shared" si="0"/>
        <v>0</v>
      </c>
      <c r="F24" s="49">
        <f>906/D24</f>
        <v>906</v>
      </c>
      <c r="G24" s="33">
        <f>75.62/F24</f>
        <v>0.08346578366445917</v>
      </c>
    </row>
    <row r="25" spans="2:7" ht="16.5">
      <c r="B25" s="6">
        <v>20</v>
      </c>
      <c r="C25" s="6"/>
      <c r="D25" s="7">
        <v>1</v>
      </c>
      <c r="E25" s="23">
        <f t="shared" si="0"/>
        <v>0</v>
      </c>
      <c r="F25" s="38"/>
      <c r="G25" s="6"/>
    </row>
    <row r="26" spans="2:7" ht="16.5">
      <c r="B26" s="6">
        <v>21</v>
      </c>
      <c r="C26" s="6"/>
      <c r="D26" s="7">
        <v>1</v>
      </c>
      <c r="E26" s="23">
        <f t="shared" si="0"/>
        <v>0</v>
      </c>
      <c r="F26" s="38"/>
      <c r="G26" s="6"/>
    </row>
    <row r="27" spans="2:7" ht="16.5">
      <c r="B27" s="6">
        <v>22</v>
      </c>
      <c r="C27" s="6"/>
      <c r="D27" s="7">
        <v>1</v>
      </c>
      <c r="E27" s="23">
        <f t="shared" si="0"/>
        <v>0</v>
      </c>
      <c r="F27" s="38"/>
      <c r="G27" s="6"/>
    </row>
    <row r="28" spans="2:7" ht="16.5">
      <c r="B28" s="8">
        <v>23</v>
      </c>
      <c r="C28" s="8"/>
      <c r="D28" s="9">
        <v>1.5</v>
      </c>
      <c r="E28" s="32">
        <f t="shared" si="0"/>
        <v>0</v>
      </c>
      <c r="F28" s="50">
        <f>906/D28</f>
        <v>604</v>
      </c>
      <c r="G28" s="29">
        <f>75.62/F28</f>
        <v>0.12519867549668875</v>
      </c>
    </row>
    <row r="29" spans="2:7" ht="16.5">
      <c r="B29" s="8">
        <v>24</v>
      </c>
      <c r="C29" s="8"/>
      <c r="D29" s="9">
        <v>1.5</v>
      </c>
      <c r="E29" s="32">
        <f t="shared" si="0"/>
        <v>0</v>
      </c>
      <c r="F29" s="50"/>
      <c r="G29" s="29"/>
    </row>
    <row r="30" spans="2:7" ht="16.5">
      <c r="B30" s="8">
        <v>25</v>
      </c>
      <c r="C30" s="8"/>
      <c r="D30" s="9">
        <v>1.5</v>
      </c>
      <c r="E30" s="32">
        <f t="shared" si="0"/>
        <v>0</v>
      </c>
      <c r="F30" s="50"/>
      <c r="G30" s="29"/>
    </row>
    <row r="31" spans="2:7" ht="16.5">
      <c r="B31" s="8">
        <v>26</v>
      </c>
      <c r="C31" s="8"/>
      <c r="D31" s="9">
        <v>1.5</v>
      </c>
      <c r="E31" s="32">
        <f t="shared" si="0"/>
        <v>0</v>
      </c>
      <c r="F31" s="50"/>
      <c r="G31" s="29"/>
    </row>
    <row r="32" spans="2:7" ht="16.5">
      <c r="B32" s="8">
        <v>27</v>
      </c>
      <c r="C32" s="8"/>
      <c r="D32" s="9">
        <v>1.5</v>
      </c>
      <c r="E32" s="32">
        <f t="shared" si="0"/>
        <v>0</v>
      </c>
      <c r="F32" s="50"/>
      <c r="G32" s="29"/>
    </row>
    <row r="33" spans="2:7" ht="16.5">
      <c r="B33" s="8">
        <v>28</v>
      </c>
      <c r="C33" s="8"/>
      <c r="D33" s="9">
        <v>1.5</v>
      </c>
      <c r="E33" s="32">
        <f t="shared" si="0"/>
        <v>0</v>
      </c>
      <c r="F33" s="50"/>
      <c r="G33" s="29"/>
    </row>
    <row r="34" spans="2:7" ht="16.5">
      <c r="B34" s="8">
        <v>29</v>
      </c>
      <c r="C34" s="8"/>
      <c r="D34" s="9">
        <v>1.5</v>
      </c>
      <c r="E34" s="32">
        <f t="shared" si="0"/>
        <v>0</v>
      </c>
      <c r="F34" s="50"/>
      <c r="G34" s="29"/>
    </row>
    <row r="35" spans="2:7" ht="16.5">
      <c r="B35" s="8">
        <v>30</v>
      </c>
      <c r="C35" s="8"/>
      <c r="D35" s="9">
        <v>1.5</v>
      </c>
      <c r="E35" s="32">
        <f t="shared" si="0"/>
        <v>0</v>
      </c>
      <c r="F35" s="50"/>
      <c r="G35" s="29"/>
    </row>
    <row r="36" spans="2:7" ht="16.5">
      <c r="B36" s="8">
        <v>31</v>
      </c>
      <c r="C36" s="8"/>
      <c r="D36" s="9">
        <v>1.5</v>
      </c>
      <c r="E36" s="32">
        <f t="shared" si="0"/>
        <v>0</v>
      </c>
      <c r="F36" s="50"/>
      <c r="G36" s="29"/>
    </row>
    <row r="37" spans="2:7" ht="16.5">
      <c r="B37" s="8">
        <v>32</v>
      </c>
      <c r="C37" s="8"/>
      <c r="D37" s="9">
        <v>1.5</v>
      </c>
      <c r="E37" s="32">
        <f t="shared" si="0"/>
        <v>0</v>
      </c>
      <c r="F37" s="50"/>
      <c r="G37" s="29"/>
    </row>
    <row r="38" spans="2:7" ht="16.5">
      <c r="B38" s="8">
        <v>33</v>
      </c>
      <c r="C38" s="8"/>
      <c r="D38" s="9">
        <v>1.5</v>
      </c>
      <c r="E38" s="32">
        <f t="shared" si="0"/>
        <v>0</v>
      </c>
      <c r="F38" s="50"/>
      <c r="G38" s="29"/>
    </row>
    <row r="39" spans="2:7" ht="16.5">
      <c r="B39" s="8">
        <v>34</v>
      </c>
      <c r="C39" s="8"/>
      <c r="D39" s="9">
        <v>1.5</v>
      </c>
      <c r="E39" s="32">
        <f t="shared" si="0"/>
        <v>0</v>
      </c>
      <c r="F39" s="50"/>
      <c r="G39" s="29"/>
    </row>
    <row r="40" spans="2:7" ht="16.5">
      <c r="B40" s="8">
        <v>35</v>
      </c>
      <c r="C40" s="8"/>
      <c r="D40" s="9">
        <v>1.5</v>
      </c>
      <c r="E40" s="32">
        <f t="shared" si="0"/>
        <v>0</v>
      </c>
      <c r="F40" s="50"/>
      <c r="G40" s="29"/>
    </row>
    <row r="41" spans="2:7" ht="16.5">
      <c r="B41" s="8">
        <v>36</v>
      </c>
      <c r="C41" s="8"/>
      <c r="D41" s="9">
        <v>1.5</v>
      </c>
      <c r="E41" s="32">
        <f t="shared" si="0"/>
        <v>0</v>
      </c>
      <c r="F41" s="50"/>
      <c r="G41" s="29"/>
    </row>
    <row r="42" spans="2:7" ht="16.5">
      <c r="B42" s="8">
        <v>37</v>
      </c>
      <c r="C42" s="8"/>
      <c r="D42" s="9">
        <v>1.5</v>
      </c>
      <c r="E42" s="32">
        <f t="shared" si="0"/>
        <v>0</v>
      </c>
      <c r="F42" s="50"/>
      <c r="G42" s="29"/>
    </row>
    <row r="43" spans="2:7" ht="16.5">
      <c r="B43" s="8">
        <v>38</v>
      </c>
      <c r="C43" s="8"/>
      <c r="D43" s="9">
        <v>1.5</v>
      </c>
      <c r="E43" s="32">
        <f t="shared" si="0"/>
        <v>0</v>
      </c>
      <c r="F43" s="50"/>
      <c r="G43" s="29"/>
    </row>
    <row r="44" spans="2:7" ht="16.5">
      <c r="B44" s="8">
        <v>39</v>
      </c>
      <c r="C44" s="8"/>
      <c r="D44" s="9">
        <v>1.5</v>
      </c>
      <c r="E44" s="32">
        <f t="shared" si="0"/>
        <v>0</v>
      </c>
      <c r="F44" s="50"/>
      <c r="G44" s="29"/>
    </row>
    <row r="45" spans="2:7" ht="16.5">
      <c r="B45" s="8">
        <v>40</v>
      </c>
      <c r="C45" s="8"/>
      <c r="D45" s="9">
        <v>1.5</v>
      </c>
      <c r="E45" s="32">
        <f t="shared" si="0"/>
        <v>0</v>
      </c>
      <c r="F45" s="50"/>
      <c r="G45" s="29"/>
    </row>
    <row r="46" spans="2:7" ht="16.5">
      <c r="B46" s="8">
        <v>41</v>
      </c>
      <c r="C46" s="8"/>
      <c r="D46" s="9">
        <v>1.5</v>
      </c>
      <c r="E46" s="32">
        <f t="shared" si="0"/>
        <v>0</v>
      </c>
      <c r="F46" s="50"/>
      <c r="G46" s="29"/>
    </row>
    <row r="47" spans="2:7" ht="16.5">
      <c r="B47" s="8">
        <v>42</v>
      </c>
      <c r="C47" s="8"/>
      <c r="D47" s="9">
        <v>1.5</v>
      </c>
      <c r="E47" s="32">
        <f t="shared" si="0"/>
        <v>0</v>
      </c>
      <c r="F47" s="50"/>
      <c r="G47" s="29"/>
    </row>
    <row r="48" spans="2:7" ht="16.5">
      <c r="B48" s="8">
        <v>43</v>
      </c>
      <c r="C48" s="8"/>
      <c r="D48" s="9">
        <v>1.5</v>
      </c>
      <c r="E48" s="32">
        <f t="shared" si="0"/>
        <v>0</v>
      </c>
      <c r="F48" s="50"/>
      <c r="G48" s="29"/>
    </row>
    <row r="49" spans="2:7" ht="16.5">
      <c r="B49" s="8">
        <v>44</v>
      </c>
      <c r="C49" s="8"/>
      <c r="D49" s="9">
        <v>1.5</v>
      </c>
      <c r="E49" s="32">
        <f t="shared" si="0"/>
        <v>0</v>
      </c>
      <c r="F49" s="50"/>
      <c r="G49" s="29"/>
    </row>
    <row r="50" spans="2:7" ht="16.5">
      <c r="B50" s="8">
        <v>45</v>
      </c>
      <c r="C50" s="8"/>
      <c r="D50" s="9">
        <v>1.5</v>
      </c>
      <c r="E50" s="32">
        <f t="shared" si="0"/>
        <v>0</v>
      </c>
      <c r="F50" s="50"/>
      <c r="G50" s="29"/>
    </row>
    <row r="51" spans="2:7" ht="16.5">
      <c r="B51" s="8">
        <v>46</v>
      </c>
      <c r="C51" s="8"/>
      <c r="D51" s="9">
        <v>1.5</v>
      </c>
      <c r="E51" s="32">
        <f t="shared" si="0"/>
        <v>0</v>
      </c>
      <c r="F51" s="50"/>
      <c r="G51" s="29"/>
    </row>
    <row r="52" spans="2:7" ht="16.5">
      <c r="B52" s="8">
        <v>47</v>
      </c>
      <c r="C52" s="8"/>
      <c r="D52" s="9">
        <v>1.5</v>
      </c>
      <c r="E52" s="32">
        <f t="shared" si="0"/>
        <v>0</v>
      </c>
      <c r="F52" s="50"/>
      <c r="G52" s="29"/>
    </row>
    <row r="53" spans="2:7" ht="16.5">
      <c r="B53" s="8">
        <v>48</v>
      </c>
      <c r="C53" s="8"/>
      <c r="D53" s="9">
        <v>1.5</v>
      </c>
      <c r="E53" s="32">
        <f t="shared" si="0"/>
        <v>0</v>
      </c>
      <c r="F53" s="50"/>
      <c r="G53" s="29"/>
    </row>
    <row r="54" spans="2:7" ht="16.5">
      <c r="B54" s="8"/>
      <c r="C54" s="8"/>
      <c r="D54" s="9">
        <v>1.5</v>
      </c>
      <c r="E54" s="32">
        <f t="shared" si="0"/>
        <v>0</v>
      </c>
      <c r="F54" s="50"/>
      <c r="G54" s="29"/>
    </row>
    <row r="55" spans="2:7" ht="16.5">
      <c r="B55" s="8"/>
      <c r="C55" s="8"/>
      <c r="D55" s="9">
        <v>1.5</v>
      </c>
      <c r="E55" s="32">
        <f t="shared" si="0"/>
        <v>0</v>
      </c>
      <c r="F55" s="50"/>
      <c r="G55" s="29"/>
    </row>
    <row r="56" spans="2:7" ht="17.25" thickBot="1">
      <c r="B56" s="8"/>
      <c r="C56" s="8"/>
      <c r="D56" s="9">
        <v>1.5</v>
      </c>
      <c r="E56" s="32">
        <f t="shared" si="0"/>
        <v>0</v>
      </c>
      <c r="F56" s="50"/>
      <c r="G56" s="29"/>
    </row>
    <row r="57" spans="2:7" ht="34.5" thickBot="1" thickTop="1">
      <c r="B57" s="11" t="s">
        <v>3</v>
      </c>
      <c r="C57" s="11" t="s">
        <v>4</v>
      </c>
      <c r="D57" s="12"/>
      <c r="E57" s="11" t="s">
        <v>40</v>
      </c>
      <c r="F57" s="40" t="s">
        <v>45</v>
      </c>
      <c r="G57" s="11" t="s">
        <v>5</v>
      </c>
    </row>
    <row r="58" spans="2:7" ht="18" thickBot="1" thickTop="1">
      <c r="B58" s="57"/>
      <c r="C58" s="10">
        <f>SUM(C6:C56)</f>
        <v>0</v>
      </c>
      <c r="D58" s="12"/>
      <c r="E58" s="77">
        <f>SUM(E6:E56)</f>
        <v>0</v>
      </c>
      <c r="F58" s="41">
        <f>ROUNDUP(E58/906,0)</f>
        <v>0</v>
      </c>
      <c r="G58" s="13">
        <f>F58*75.62</f>
        <v>0</v>
      </c>
    </row>
    <row r="59" spans="2:7" ht="17.25" thickTop="1">
      <c r="B59" s="45"/>
      <c r="C59" s="46"/>
      <c r="D59" s="47"/>
      <c r="E59" s="47"/>
      <c r="F59" s="55"/>
      <c r="G59" s="56"/>
    </row>
    <row r="60" spans="2:7" s="64" customFormat="1" ht="16.5">
      <c r="B60" s="43" t="s">
        <v>6</v>
      </c>
      <c r="C60" s="4" t="s">
        <v>37</v>
      </c>
      <c r="D60" s="44"/>
      <c r="E60" s="43"/>
      <c r="F60" s="42"/>
      <c r="G60" s="43"/>
    </row>
    <row r="61" spans="3:7" s="64" customFormat="1" ht="16.5">
      <c r="C61" s="4" t="s">
        <v>10</v>
      </c>
      <c r="D61" s="44"/>
      <c r="E61" s="43"/>
      <c r="F61" s="42"/>
      <c r="G61" s="43"/>
    </row>
    <row r="62" spans="2:7" s="64" customFormat="1" ht="16.5">
      <c r="B62" s="43"/>
      <c r="C62" s="4" t="s">
        <v>26</v>
      </c>
      <c r="D62" s="44"/>
      <c r="E62" s="43"/>
      <c r="F62" s="42"/>
      <c r="G62" s="43"/>
    </row>
    <row r="63" spans="2:7" s="64" customFormat="1" ht="16.5">
      <c r="B63" s="43"/>
      <c r="C63" s="4" t="s">
        <v>76</v>
      </c>
      <c r="D63" s="44"/>
      <c r="E63" s="43"/>
      <c r="F63" s="42"/>
      <c r="G63" s="43"/>
    </row>
    <row r="64" spans="2:7" s="64" customFormat="1" ht="16.5">
      <c r="B64" s="43"/>
      <c r="C64" s="4" t="s">
        <v>82</v>
      </c>
      <c r="D64" s="44"/>
      <c r="E64" s="43"/>
      <c r="F64" s="42"/>
      <c r="G64" s="43"/>
    </row>
    <row r="65" spans="2:7" s="64" customFormat="1" ht="16.5">
      <c r="B65" s="43"/>
      <c r="C65" s="4" t="s">
        <v>50</v>
      </c>
      <c r="D65" s="44"/>
      <c r="E65" s="43"/>
      <c r="F65" s="42"/>
      <c r="G65" s="43"/>
    </row>
    <row r="66" spans="2:7" s="64" customFormat="1" ht="16.5">
      <c r="B66" s="43"/>
      <c r="C66" s="4" t="s">
        <v>78</v>
      </c>
      <c r="D66" s="44"/>
      <c r="E66" s="43"/>
      <c r="F66" s="42"/>
      <c r="G66" s="43"/>
    </row>
    <row r="67" spans="4:7" s="64" customFormat="1" ht="16.5">
      <c r="D67" s="44"/>
      <c r="E67" s="43"/>
      <c r="F67" s="42"/>
      <c r="G67" s="43"/>
    </row>
    <row r="68" spans="1:7" s="64" customFormat="1" ht="16.5">
      <c r="A68" s="64" t="s">
        <v>81</v>
      </c>
      <c r="B68" s="43"/>
      <c r="C68" s="43"/>
      <c r="D68" s="44"/>
      <c r="E68" s="43"/>
      <c r="F68" s="42"/>
      <c r="G68" s="43"/>
    </row>
    <row r="71" ht="15">
      <c r="B71" s="76"/>
    </row>
  </sheetData>
  <sheetProtection/>
  <mergeCells count="3">
    <mergeCell ref="B2:G2"/>
    <mergeCell ref="B3:G3"/>
    <mergeCell ref="B4:G4"/>
  </mergeCells>
  <printOptions/>
  <pageMargins left="0.25" right="0.25" top="0.25" bottom="0.2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51">
      <selection activeCell="G59" sqref="G59"/>
    </sheetView>
  </sheetViews>
  <sheetFormatPr defaultColWidth="9.140625" defaultRowHeight="15"/>
  <cols>
    <col min="1" max="1" width="5.7109375" style="0" customWidth="1"/>
    <col min="2" max="2" width="10.7109375" style="0" customWidth="1"/>
    <col min="3" max="5" width="13.7109375" style="0" customWidth="1"/>
    <col min="6" max="6" width="22.7109375" style="0" customWidth="1"/>
    <col min="7" max="7" width="19.7109375" style="0" customWidth="1"/>
  </cols>
  <sheetData>
    <row r="1" spans="2:7" ht="16.5">
      <c r="B1" s="43"/>
      <c r="C1" s="43"/>
      <c r="D1" s="44"/>
      <c r="E1" s="43"/>
      <c r="F1" s="42"/>
      <c r="G1" s="43"/>
    </row>
    <row r="2" spans="2:7" ht="16.5">
      <c r="B2" s="79" t="s">
        <v>2</v>
      </c>
      <c r="C2" s="79"/>
      <c r="D2" s="79"/>
      <c r="E2" s="79"/>
      <c r="F2" s="79"/>
      <c r="G2" s="79"/>
    </row>
    <row r="3" spans="2:7" ht="16.5">
      <c r="B3" s="79" t="s">
        <v>47</v>
      </c>
      <c r="C3" s="80"/>
      <c r="D3" s="81"/>
      <c r="E3" s="80"/>
      <c r="F3" s="80"/>
      <c r="G3" s="80"/>
    </row>
    <row r="4" spans="2:7" ht="16.5">
      <c r="B4" s="82"/>
      <c r="C4" s="82"/>
      <c r="D4" s="83"/>
      <c r="E4" s="83"/>
      <c r="F4" s="83"/>
      <c r="G4" s="83"/>
    </row>
    <row r="5" spans="2:7" ht="50.25" customHeight="1" thickBot="1">
      <c r="B5" s="25" t="s">
        <v>0</v>
      </c>
      <c r="C5" s="25" t="s">
        <v>1</v>
      </c>
      <c r="D5" s="26" t="s">
        <v>42</v>
      </c>
      <c r="E5" s="25" t="s">
        <v>40</v>
      </c>
      <c r="F5" s="36" t="s">
        <v>56</v>
      </c>
      <c r="G5" s="25" t="s">
        <v>36</v>
      </c>
    </row>
    <row r="6" spans="2:7" ht="16.5" customHeight="1" thickTop="1">
      <c r="B6" s="21">
        <v>1</v>
      </c>
      <c r="C6" s="21"/>
      <c r="D6" s="23">
        <v>0.5</v>
      </c>
      <c r="E6" s="23">
        <f>B6*C6*D6</f>
        <v>0</v>
      </c>
      <c r="F6" s="49">
        <f>1813/D6</f>
        <v>3626</v>
      </c>
      <c r="G6" s="28">
        <f>121/F6</f>
        <v>0.03337010479867623</v>
      </c>
    </row>
    <row r="7" spans="2:7" ht="16.5" customHeight="1">
      <c r="B7" s="6">
        <v>2</v>
      </c>
      <c r="C7" s="6"/>
      <c r="D7" s="7">
        <v>0.5</v>
      </c>
      <c r="E7" s="23">
        <f aca="true" t="shared" si="0" ref="E7:E56">B7*C7*D7</f>
        <v>0</v>
      </c>
      <c r="F7" s="38"/>
      <c r="G7" s="6"/>
    </row>
    <row r="8" spans="2:7" ht="16.5" customHeight="1">
      <c r="B8" s="6">
        <v>3</v>
      </c>
      <c r="C8" s="6"/>
      <c r="D8" s="7">
        <v>0.5</v>
      </c>
      <c r="E8" s="23">
        <f t="shared" si="0"/>
        <v>0</v>
      </c>
      <c r="F8" s="38"/>
      <c r="G8" s="6"/>
    </row>
    <row r="9" spans="2:7" ht="16.5" customHeight="1">
      <c r="B9" s="6">
        <v>4</v>
      </c>
      <c r="C9" s="6"/>
      <c r="D9" s="7">
        <v>0.5</v>
      </c>
      <c r="E9" s="23">
        <f t="shared" si="0"/>
        <v>0</v>
      </c>
      <c r="F9" s="38"/>
      <c r="G9" s="6"/>
    </row>
    <row r="10" spans="2:7" ht="16.5" customHeight="1">
      <c r="B10" s="6">
        <v>5</v>
      </c>
      <c r="C10" s="6"/>
      <c r="D10" s="7">
        <v>0.5</v>
      </c>
      <c r="E10" s="23">
        <f t="shared" si="0"/>
        <v>0</v>
      </c>
      <c r="F10" s="38"/>
      <c r="G10" s="6"/>
    </row>
    <row r="11" spans="2:7" ht="16.5" customHeight="1">
      <c r="B11" s="6">
        <v>6</v>
      </c>
      <c r="C11" s="6"/>
      <c r="D11" s="7">
        <v>0.5</v>
      </c>
      <c r="E11" s="23">
        <f t="shared" si="0"/>
        <v>0</v>
      </c>
      <c r="F11" s="38"/>
      <c r="G11" s="6"/>
    </row>
    <row r="12" spans="2:7" ht="16.5" customHeight="1">
      <c r="B12" s="6">
        <v>7</v>
      </c>
      <c r="C12" s="6"/>
      <c r="D12" s="7">
        <v>0.5</v>
      </c>
      <c r="E12" s="23">
        <f t="shared" si="0"/>
        <v>0</v>
      </c>
      <c r="F12" s="38"/>
      <c r="G12" s="6"/>
    </row>
    <row r="13" spans="2:7" ht="16.5" customHeight="1">
      <c r="B13" s="6">
        <v>8</v>
      </c>
      <c r="C13" s="6"/>
      <c r="D13" s="7">
        <v>0.5</v>
      </c>
      <c r="E13" s="23">
        <f t="shared" si="0"/>
        <v>0</v>
      </c>
      <c r="F13" s="38"/>
      <c r="G13" s="6"/>
    </row>
    <row r="14" spans="2:7" ht="16.5" customHeight="1">
      <c r="B14" s="6">
        <v>9</v>
      </c>
      <c r="C14" s="6"/>
      <c r="D14" s="7">
        <v>0.5</v>
      </c>
      <c r="E14" s="23">
        <f t="shared" si="0"/>
        <v>0</v>
      </c>
      <c r="F14" s="38"/>
      <c r="G14" s="6"/>
    </row>
    <row r="15" spans="2:7" ht="16.5" customHeight="1">
      <c r="B15" s="6">
        <v>10</v>
      </c>
      <c r="C15" s="6"/>
      <c r="D15" s="7">
        <v>0.5</v>
      </c>
      <c r="E15" s="23">
        <f t="shared" si="0"/>
        <v>0</v>
      </c>
      <c r="F15" s="38"/>
      <c r="G15" s="6"/>
    </row>
    <row r="16" spans="2:7" ht="16.5" customHeight="1">
      <c r="B16" s="6">
        <v>11</v>
      </c>
      <c r="C16" s="6"/>
      <c r="D16" s="7">
        <v>0.5</v>
      </c>
      <c r="E16" s="23">
        <f t="shared" si="0"/>
        <v>0</v>
      </c>
      <c r="F16" s="38"/>
      <c r="G16" s="6"/>
    </row>
    <row r="17" spans="2:7" ht="16.5" customHeight="1">
      <c r="B17" s="8">
        <v>12</v>
      </c>
      <c r="C17" s="8"/>
      <c r="D17" s="9">
        <v>0.75</v>
      </c>
      <c r="E17" s="32">
        <f t="shared" si="0"/>
        <v>0</v>
      </c>
      <c r="F17" s="50">
        <f>1813/D17</f>
        <v>2417.3333333333335</v>
      </c>
      <c r="G17" s="29">
        <f>121/F17</f>
        <v>0.05005515719801434</v>
      </c>
    </row>
    <row r="18" spans="2:7" ht="16.5" customHeight="1">
      <c r="B18" s="8">
        <v>13</v>
      </c>
      <c r="C18" s="8"/>
      <c r="D18" s="9">
        <v>0.75</v>
      </c>
      <c r="E18" s="32">
        <f t="shared" si="0"/>
        <v>0</v>
      </c>
      <c r="F18" s="50"/>
      <c r="G18" s="29"/>
    </row>
    <row r="19" spans="2:7" ht="16.5" customHeight="1">
      <c r="B19" s="8">
        <v>14</v>
      </c>
      <c r="C19" s="8"/>
      <c r="D19" s="9">
        <v>0.75</v>
      </c>
      <c r="E19" s="32">
        <f t="shared" si="0"/>
        <v>0</v>
      </c>
      <c r="F19" s="50"/>
      <c r="G19" s="29"/>
    </row>
    <row r="20" spans="2:7" ht="16.5" customHeight="1">
      <c r="B20" s="8">
        <v>15</v>
      </c>
      <c r="C20" s="8"/>
      <c r="D20" s="9">
        <v>0.75</v>
      </c>
      <c r="E20" s="32">
        <f t="shared" si="0"/>
        <v>0</v>
      </c>
      <c r="F20" s="50"/>
      <c r="G20" s="29"/>
    </row>
    <row r="21" spans="2:7" ht="16.5" customHeight="1">
      <c r="B21" s="8">
        <v>16</v>
      </c>
      <c r="C21" s="8"/>
      <c r="D21" s="9">
        <v>0.75</v>
      </c>
      <c r="E21" s="32">
        <f t="shared" si="0"/>
        <v>0</v>
      </c>
      <c r="F21" s="50"/>
      <c r="G21" s="29"/>
    </row>
    <row r="22" spans="2:7" ht="16.5" customHeight="1">
      <c r="B22" s="8">
        <v>17</v>
      </c>
      <c r="C22" s="8"/>
      <c r="D22" s="9">
        <v>0.75</v>
      </c>
      <c r="E22" s="32">
        <f t="shared" si="0"/>
        <v>0</v>
      </c>
      <c r="F22" s="50"/>
      <c r="G22" s="29"/>
    </row>
    <row r="23" spans="2:7" ht="16.5" customHeight="1">
      <c r="B23" s="8">
        <v>18</v>
      </c>
      <c r="C23" s="8"/>
      <c r="D23" s="9">
        <v>0.75</v>
      </c>
      <c r="E23" s="32">
        <f t="shared" si="0"/>
        <v>0</v>
      </c>
      <c r="F23" s="50"/>
      <c r="G23" s="29"/>
    </row>
    <row r="24" spans="2:7" ht="16.5" customHeight="1">
      <c r="B24" s="6">
        <v>19</v>
      </c>
      <c r="C24" s="6"/>
      <c r="D24" s="7">
        <v>1</v>
      </c>
      <c r="E24" s="23">
        <f t="shared" si="0"/>
        <v>0</v>
      </c>
      <c r="F24" s="49">
        <f>1813/D24</f>
        <v>1813</v>
      </c>
      <c r="G24" s="33">
        <f>121/F24</f>
        <v>0.06674020959735245</v>
      </c>
    </row>
    <row r="25" spans="2:7" ht="16.5" customHeight="1">
      <c r="B25" s="6">
        <v>20</v>
      </c>
      <c r="C25" s="6"/>
      <c r="D25" s="7">
        <v>1</v>
      </c>
      <c r="E25" s="23">
        <f t="shared" si="0"/>
        <v>0</v>
      </c>
      <c r="F25" s="38"/>
      <c r="G25" s="6"/>
    </row>
    <row r="26" spans="2:7" ht="16.5" customHeight="1">
      <c r="B26" s="6">
        <v>21</v>
      </c>
      <c r="C26" s="6"/>
      <c r="D26" s="7">
        <v>1</v>
      </c>
      <c r="E26" s="23">
        <f t="shared" si="0"/>
        <v>0</v>
      </c>
      <c r="F26" s="38"/>
      <c r="G26" s="6"/>
    </row>
    <row r="27" spans="2:7" ht="16.5" customHeight="1">
      <c r="B27" s="6">
        <v>22</v>
      </c>
      <c r="C27" s="6"/>
      <c r="D27" s="7">
        <v>1</v>
      </c>
      <c r="E27" s="23">
        <f t="shared" si="0"/>
        <v>0</v>
      </c>
      <c r="F27" s="38"/>
      <c r="G27" s="6"/>
    </row>
    <row r="28" spans="2:7" ht="16.5" customHeight="1">
      <c r="B28" s="8">
        <v>23</v>
      </c>
      <c r="C28" s="8"/>
      <c r="D28" s="9">
        <v>1.5</v>
      </c>
      <c r="E28" s="32">
        <f t="shared" si="0"/>
        <v>0</v>
      </c>
      <c r="F28" s="50">
        <f>1813/D28</f>
        <v>1208.6666666666667</v>
      </c>
      <c r="G28" s="29">
        <f>121/F28</f>
        <v>0.10011031439602867</v>
      </c>
    </row>
    <row r="29" spans="2:7" ht="16.5" customHeight="1">
      <c r="B29" s="8">
        <v>24</v>
      </c>
      <c r="C29" s="8"/>
      <c r="D29" s="9">
        <v>1.5</v>
      </c>
      <c r="E29" s="32">
        <f t="shared" si="0"/>
        <v>0</v>
      </c>
      <c r="F29" s="50"/>
      <c r="G29" s="29"/>
    </row>
    <row r="30" spans="2:7" ht="16.5" customHeight="1">
      <c r="B30" s="8">
        <v>25</v>
      </c>
      <c r="C30" s="8"/>
      <c r="D30" s="9">
        <v>1.5</v>
      </c>
      <c r="E30" s="32">
        <f t="shared" si="0"/>
        <v>0</v>
      </c>
      <c r="F30" s="50"/>
      <c r="G30" s="29"/>
    </row>
    <row r="31" spans="2:7" ht="16.5" customHeight="1">
      <c r="B31" s="8">
        <v>26</v>
      </c>
      <c r="C31" s="8"/>
      <c r="D31" s="9">
        <v>1.5</v>
      </c>
      <c r="E31" s="32">
        <f t="shared" si="0"/>
        <v>0</v>
      </c>
      <c r="F31" s="50"/>
      <c r="G31" s="29"/>
    </row>
    <row r="32" spans="2:7" ht="16.5" customHeight="1">
      <c r="B32" s="8">
        <v>27</v>
      </c>
      <c r="C32" s="8"/>
      <c r="D32" s="9">
        <v>1.5</v>
      </c>
      <c r="E32" s="32">
        <f t="shared" si="0"/>
        <v>0</v>
      </c>
      <c r="F32" s="50"/>
      <c r="G32" s="29"/>
    </row>
    <row r="33" spans="2:7" ht="16.5" customHeight="1">
      <c r="B33" s="8">
        <v>28</v>
      </c>
      <c r="C33" s="8"/>
      <c r="D33" s="9">
        <v>1.5</v>
      </c>
      <c r="E33" s="32">
        <f t="shared" si="0"/>
        <v>0</v>
      </c>
      <c r="F33" s="50"/>
      <c r="G33" s="29"/>
    </row>
    <row r="34" spans="2:7" ht="16.5" customHeight="1">
      <c r="B34" s="8">
        <v>29</v>
      </c>
      <c r="C34" s="8"/>
      <c r="D34" s="9">
        <v>1.5</v>
      </c>
      <c r="E34" s="32">
        <f t="shared" si="0"/>
        <v>0</v>
      </c>
      <c r="F34" s="50"/>
      <c r="G34" s="29"/>
    </row>
    <row r="35" spans="2:7" ht="16.5" customHeight="1">
      <c r="B35" s="8">
        <v>30</v>
      </c>
      <c r="C35" s="8"/>
      <c r="D35" s="9">
        <v>1.5</v>
      </c>
      <c r="E35" s="32">
        <f t="shared" si="0"/>
        <v>0</v>
      </c>
      <c r="F35" s="50"/>
      <c r="G35" s="29"/>
    </row>
    <row r="36" spans="2:7" ht="16.5" customHeight="1">
      <c r="B36" s="8">
        <v>31</v>
      </c>
      <c r="C36" s="8"/>
      <c r="D36" s="9">
        <v>1.5</v>
      </c>
      <c r="E36" s="32">
        <f t="shared" si="0"/>
        <v>0</v>
      </c>
      <c r="F36" s="50"/>
      <c r="G36" s="29"/>
    </row>
    <row r="37" spans="2:7" ht="16.5" customHeight="1">
      <c r="B37" s="8">
        <v>32</v>
      </c>
      <c r="C37" s="8"/>
      <c r="D37" s="9">
        <v>1.5</v>
      </c>
      <c r="E37" s="32">
        <f t="shared" si="0"/>
        <v>0</v>
      </c>
      <c r="F37" s="50"/>
      <c r="G37" s="29"/>
    </row>
    <row r="38" spans="2:7" ht="16.5" customHeight="1">
      <c r="B38" s="8">
        <v>33</v>
      </c>
      <c r="C38" s="8"/>
      <c r="D38" s="9">
        <v>1.5</v>
      </c>
      <c r="E38" s="32">
        <f t="shared" si="0"/>
        <v>0</v>
      </c>
      <c r="F38" s="50"/>
      <c r="G38" s="29"/>
    </row>
    <row r="39" spans="2:7" ht="16.5" customHeight="1">
      <c r="B39" s="8">
        <v>34</v>
      </c>
      <c r="C39" s="8"/>
      <c r="D39" s="9">
        <v>1.5</v>
      </c>
      <c r="E39" s="32">
        <f t="shared" si="0"/>
        <v>0</v>
      </c>
      <c r="F39" s="50"/>
      <c r="G39" s="29"/>
    </row>
    <row r="40" spans="2:7" ht="16.5" customHeight="1">
      <c r="B40" s="8">
        <v>35</v>
      </c>
      <c r="C40" s="8"/>
      <c r="D40" s="9">
        <v>1.5</v>
      </c>
      <c r="E40" s="32">
        <f t="shared" si="0"/>
        <v>0</v>
      </c>
      <c r="F40" s="50"/>
      <c r="G40" s="29"/>
    </row>
    <row r="41" spans="2:7" ht="16.5" customHeight="1">
      <c r="B41" s="8">
        <v>36</v>
      </c>
      <c r="C41" s="8"/>
      <c r="D41" s="9">
        <v>1.5</v>
      </c>
      <c r="E41" s="32">
        <f t="shared" si="0"/>
        <v>0</v>
      </c>
      <c r="F41" s="50"/>
      <c r="G41" s="29"/>
    </row>
    <row r="42" spans="2:7" ht="16.5" customHeight="1">
      <c r="B42" s="8">
        <v>37</v>
      </c>
      <c r="C42" s="8"/>
      <c r="D42" s="9">
        <v>1.5</v>
      </c>
      <c r="E42" s="32">
        <f t="shared" si="0"/>
        <v>0</v>
      </c>
      <c r="F42" s="50"/>
      <c r="G42" s="29"/>
    </row>
    <row r="43" spans="2:7" ht="16.5" customHeight="1">
      <c r="B43" s="8">
        <v>38</v>
      </c>
      <c r="C43" s="8"/>
      <c r="D43" s="9">
        <v>1.5</v>
      </c>
      <c r="E43" s="32">
        <f t="shared" si="0"/>
        <v>0</v>
      </c>
      <c r="F43" s="50"/>
      <c r="G43" s="29"/>
    </row>
    <row r="44" spans="2:7" ht="16.5" customHeight="1">
      <c r="B44" s="8">
        <v>39</v>
      </c>
      <c r="C44" s="8"/>
      <c r="D44" s="9">
        <v>1.5</v>
      </c>
      <c r="E44" s="32">
        <f t="shared" si="0"/>
        <v>0</v>
      </c>
      <c r="F44" s="50"/>
      <c r="G44" s="29"/>
    </row>
    <row r="45" spans="2:7" ht="16.5" customHeight="1">
      <c r="B45" s="8">
        <v>40</v>
      </c>
      <c r="C45" s="8"/>
      <c r="D45" s="9">
        <v>1.5</v>
      </c>
      <c r="E45" s="32">
        <f t="shared" si="0"/>
        <v>0</v>
      </c>
      <c r="F45" s="50"/>
      <c r="G45" s="29"/>
    </row>
    <row r="46" spans="2:7" ht="16.5" customHeight="1">
      <c r="B46" s="8">
        <v>41</v>
      </c>
      <c r="C46" s="8"/>
      <c r="D46" s="9">
        <v>1.5</v>
      </c>
      <c r="E46" s="32">
        <f t="shared" si="0"/>
        <v>0</v>
      </c>
      <c r="F46" s="50"/>
      <c r="G46" s="29"/>
    </row>
    <row r="47" spans="2:7" ht="16.5" customHeight="1">
      <c r="B47" s="8">
        <v>42</v>
      </c>
      <c r="C47" s="8"/>
      <c r="D47" s="9">
        <v>1.5</v>
      </c>
      <c r="E47" s="32">
        <f t="shared" si="0"/>
        <v>0</v>
      </c>
      <c r="F47" s="50"/>
      <c r="G47" s="29"/>
    </row>
    <row r="48" spans="2:7" ht="16.5" customHeight="1">
      <c r="B48" s="8">
        <v>43</v>
      </c>
      <c r="C48" s="8"/>
      <c r="D48" s="9">
        <v>1.5</v>
      </c>
      <c r="E48" s="32">
        <f t="shared" si="0"/>
        <v>0</v>
      </c>
      <c r="F48" s="50"/>
      <c r="G48" s="29"/>
    </row>
    <row r="49" spans="2:7" ht="16.5" customHeight="1">
      <c r="B49" s="8">
        <v>44</v>
      </c>
      <c r="C49" s="8"/>
      <c r="D49" s="9">
        <v>1.5</v>
      </c>
      <c r="E49" s="32">
        <f t="shared" si="0"/>
        <v>0</v>
      </c>
      <c r="F49" s="50"/>
      <c r="G49" s="29"/>
    </row>
    <row r="50" spans="2:7" ht="16.5" customHeight="1">
      <c r="B50" s="8">
        <v>45</v>
      </c>
      <c r="C50" s="8"/>
      <c r="D50" s="9">
        <v>1.5</v>
      </c>
      <c r="E50" s="32">
        <f t="shared" si="0"/>
        <v>0</v>
      </c>
      <c r="F50" s="50"/>
      <c r="G50" s="29"/>
    </row>
    <row r="51" spans="2:7" ht="16.5" customHeight="1">
      <c r="B51" s="8">
        <v>46</v>
      </c>
      <c r="C51" s="8"/>
      <c r="D51" s="9">
        <v>1.5</v>
      </c>
      <c r="E51" s="32">
        <f t="shared" si="0"/>
        <v>0</v>
      </c>
      <c r="F51" s="50"/>
      <c r="G51" s="29"/>
    </row>
    <row r="52" spans="2:7" ht="16.5" customHeight="1">
      <c r="B52" s="8">
        <v>47</v>
      </c>
      <c r="C52" s="8"/>
      <c r="D52" s="9">
        <v>1.5</v>
      </c>
      <c r="E52" s="32">
        <f t="shared" si="0"/>
        <v>0</v>
      </c>
      <c r="F52" s="50"/>
      <c r="G52" s="29"/>
    </row>
    <row r="53" spans="2:7" ht="16.5" customHeight="1">
      <c r="B53" s="8">
        <v>48</v>
      </c>
      <c r="C53" s="8"/>
      <c r="D53" s="9">
        <v>1.5</v>
      </c>
      <c r="E53" s="32">
        <f t="shared" si="0"/>
        <v>0</v>
      </c>
      <c r="F53" s="50"/>
      <c r="G53" s="29"/>
    </row>
    <row r="54" spans="2:7" ht="16.5" customHeight="1">
      <c r="B54" s="8"/>
      <c r="C54" s="8"/>
      <c r="D54" s="9">
        <v>1.5</v>
      </c>
      <c r="E54" s="32">
        <f t="shared" si="0"/>
        <v>0</v>
      </c>
      <c r="F54" s="50"/>
      <c r="G54" s="29"/>
    </row>
    <row r="55" spans="2:7" ht="16.5" customHeight="1">
      <c r="B55" s="8"/>
      <c r="C55" s="8"/>
      <c r="D55" s="9">
        <v>1.5</v>
      </c>
      <c r="E55" s="32">
        <f t="shared" si="0"/>
        <v>0</v>
      </c>
      <c r="F55" s="50"/>
      <c r="G55" s="29"/>
    </row>
    <row r="56" spans="2:7" ht="16.5" customHeight="1" thickBot="1">
      <c r="B56" s="8"/>
      <c r="C56" s="8"/>
      <c r="D56" s="9">
        <v>1.5</v>
      </c>
      <c r="E56" s="32">
        <f t="shared" si="0"/>
        <v>0</v>
      </c>
      <c r="F56" s="50"/>
      <c r="G56" s="29"/>
    </row>
    <row r="57" spans="2:7" ht="34.5" thickBot="1" thickTop="1">
      <c r="B57" s="48" t="s">
        <v>3</v>
      </c>
      <c r="C57" s="11" t="s">
        <v>4</v>
      </c>
      <c r="D57" s="12"/>
      <c r="E57" s="11" t="s">
        <v>40</v>
      </c>
      <c r="F57" s="40" t="s">
        <v>45</v>
      </c>
      <c r="G57" s="11" t="s">
        <v>5</v>
      </c>
    </row>
    <row r="58" spans="2:7" ht="18" customHeight="1" thickBot="1" thickTop="1">
      <c r="B58" s="57"/>
      <c r="C58" s="59">
        <f>SUM(C6:C56)</f>
        <v>0</v>
      </c>
      <c r="D58" s="60"/>
      <c r="E58" s="60">
        <f>SUM(E6:E56)</f>
        <v>0</v>
      </c>
      <c r="F58" s="61">
        <f>ROUNDUP(E58/1813,0)</f>
        <v>0</v>
      </c>
      <c r="G58" s="62">
        <f>F58*121</f>
        <v>0</v>
      </c>
    </row>
    <row r="59" spans="2:7" ht="18" customHeight="1" thickTop="1">
      <c r="B59" s="45"/>
      <c r="C59" s="46"/>
      <c r="D59" s="47"/>
      <c r="E59" s="47"/>
      <c r="F59" s="55"/>
      <c r="G59" s="56"/>
    </row>
    <row r="60" spans="2:7" s="64" customFormat="1" ht="18" customHeight="1">
      <c r="B60" s="43" t="s">
        <v>6</v>
      </c>
      <c r="C60" s="58" t="s">
        <v>43</v>
      </c>
      <c r="D60" s="47"/>
      <c r="E60" s="47"/>
      <c r="F60" s="55"/>
      <c r="G60" s="56"/>
    </row>
    <row r="61" spans="2:7" s="64" customFormat="1" ht="17.25" customHeight="1">
      <c r="B61" s="43"/>
      <c r="C61" s="4" t="s">
        <v>11</v>
      </c>
      <c r="D61" s="44"/>
      <c r="E61" s="43"/>
      <c r="F61" s="42"/>
      <c r="G61" s="43"/>
    </row>
    <row r="62" spans="2:7" s="64" customFormat="1" ht="16.5" customHeight="1">
      <c r="B62" s="43"/>
      <c r="C62" s="4" t="s">
        <v>48</v>
      </c>
      <c r="D62" s="44"/>
      <c r="E62" s="43"/>
      <c r="F62" s="42"/>
      <c r="G62" s="43"/>
    </row>
    <row r="63" spans="2:7" s="64" customFormat="1" ht="16.5" customHeight="1">
      <c r="B63" s="43"/>
      <c r="C63" s="4" t="s">
        <v>52</v>
      </c>
      <c r="D63" s="44"/>
      <c r="E63" s="43"/>
      <c r="F63" s="42"/>
      <c r="G63" s="43"/>
    </row>
    <row r="64" spans="2:7" s="64" customFormat="1" ht="16.5" customHeight="1">
      <c r="B64" s="43"/>
      <c r="C64" s="4" t="s">
        <v>83</v>
      </c>
      <c r="D64" s="44"/>
      <c r="E64" s="43"/>
      <c r="F64" s="42"/>
      <c r="G64" s="43"/>
    </row>
    <row r="65" spans="2:7" s="64" customFormat="1" ht="16.5" customHeight="1">
      <c r="B65" s="43"/>
      <c r="C65" s="4" t="s">
        <v>49</v>
      </c>
      <c r="D65" s="44"/>
      <c r="E65" s="43"/>
      <c r="F65" s="42"/>
      <c r="G65" s="43"/>
    </row>
    <row r="66" spans="4:7" s="64" customFormat="1" ht="16.5" customHeight="1">
      <c r="D66" s="44"/>
      <c r="E66" s="43"/>
      <c r="F66" s="42"/>
      <c r="G66" s="43"/>
    </row>
    <row r="67" spans="1:7" s="64" customFormat="1" ht="16.5" customHeight="1">
      <c r="A67" s="64" t="s">
        <v>84</v>
      </c>
      <c r="B67" s="43"/>
      <c r="C67" s="43"/>
      <c r="D67" s="44"/>
      <c r="E67" s="43"/>
      <c r="F67" s="42"/>
      <c r="G67" s="43"/>
    </row>
  </sheetData>
  <sheetProtection/>
  <mergeCells count="3">
    <mergeCell ref="B2:G2"/>
    <mergeCell ref="B3:G3"/>
    <mergeCell ref="B4:G4"/>
  </mergeCells>
  <printOptions/>
  <pageMargins left="0.25" right="0.25" top="0.25" bottom="0.2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20">
      <selection activeCell="P37" sqref="P37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13.7109375" style="0" customWidth="1"/>
    <col min="4" max="5" width="15.7109375" style="0" customWidth="1"/>
    <col min="6" max="6" width="22.7109375" style="34" customWidth="1"/>
    <col min="7" max="7" width="19.7109375" style="67" customWidth="1"/>
  </cols>
  <sheetData>
    <row r="1" spans="2:7" ht="16.5">
      <c r="B1" s="17"/>
      <c r="C1" s="17"/>
      <c r="D1" s="17"/>
      <c r="E1" s="43"/>
      <c r="F1" s="42"/>
      <c r="G1" s="71"/>
    </row>
    <row r="2" spans="2:7" ht="16.5">
      <c r="B2" s="79" t="s">
        <v>2</v>
      </c>
      <c r="C2" s="79"/>
      <c r="D2" s="79"/>
      <c r="E2" s="79"/>
      <c r="F2" s="79"/>
      <c r="G2" s="79"/>
    </row>
    <row r="3" spans="2:7" ht="16.5">
      <c r="B3" s="79" t="s">
        <v>51</v>
      </c>
      <c r="C3" s="80"/>
      <c r="D3" s="80"/>
      <c r="E3" s="80"/>
      <c r="F3" s="80"/>
      <c r="G3" s="80"/>
    </row>
    <row r="4" spans="2:7" ht="16.5">
      <c r="B4" s="82"/>
      <c r="C4" s="82"/>
      <c r="D4" s="83"/>
      <c r="E4" s="83"/>
      <c r="F4" s="83"/>
      <c r="G4" s="83"/>
    </row>
    <row r="5" spans="2:7" ht="50.25" thickBot="1">
      <c r="B5" s="25" t="s">
        <v>0</v>
      </c>
      <c r="C5" s="25" t="s">
        <v>1</v>
      </c>
      <c r="D5" s="25" t="s">
        <v>71</v>
      </c>
      <c r="E5" s="25"/>
      <c r="F5" s="36" t="s">
        <v>55</v>
      </c>
      <c r="G5" s="72" t="s">
        <v>72</v>
      </c>
    </row>
    <row r="6" spans="2:7" s="70" customFormat="1" ht="17.25" thickTop="1">
      <c r="B6" s="68">
        <v>4</v>
      </c>
      <c r="C6" s="68"/>
      <c r="D6" s="68">
        <v>3</v>
      </c>
      <c r="E6" s="68">
        <f>C6*D6</f>
        <v>0</v>
      </c>
      <c r="F6" s="69"/>
      <c r="G6" s="73"/>
    </row>
    <row r="7" spans="2:7" s="70" customFormat="1" ht="16.5">
      <c r="B7" s="68">
        <v>5</v>
      </c>
      <c r="C7" s="68"/>
      <c r="D7" s="68">
        <v>4</v>
      </c>
      <c r="E7" s="68">
        <f aca="true" t="shared" si="0" ref="E7:E42">C7*D7</f>
        <v>0</v>
      </c>
      <c r="F7" s="69"/>
      <c r="G7" s="73"/>
    </row>
    <row r="8" spans="2:7" s="70" customFormat="1" ht="16.5">
      <c r="B8" s="68">
        <v>6</v>
      </c>
      <c r="C8" s="68"/>
      <c r="D8" s="68">
        <v>5</v>
      </c>
      <c r="E8" s="68">
        <f t="shared" si="0"/>
        <v>0</v>
      </c>
      <c r="F8" s="69">
        <v>250</v>
      </c>
      <c r="G8" s="73">
        <f>D8*0.38/B8</f>
        <v>0.31666666666666665</v>
      </c>
    </row>
    <row r="9" spans="2:7" s="70" customFormat="1" ht="16.5">
      <c r="B9" s="68">
        <v>7</v>
      </c>
      <c r="C9" s="68"/>
      <c r="D9" s="68">
        <v>7</v>
      </c>
      <c r="E9" s="68">
        <f t="shared" si="0"/>
        <v>0</v>
      </c>
      <c r="F9" s="69"/>
      <c r="G9" s="73"/>
    </row>
    <row r="10" spans="2:7" s="70" customFormat="1" ht="16.5">
      <c r="B10" s="68">
        <v>8</v>
      </c>
      <c r="C10" s="68"/>
      <c r="D10" s="68">
        <v>8</v>
      </c>
      <c r="E10" s="68">
        <f t="shared" si="0"/>
        <v>0</v>
      </c>
      <c r="F10" s="69"/>
      <c r="G10" s="73"/>
    </row>
    <row r="11" spans="2:7" s="70" customFormat="1" ht="16.5">
      <c r="B11" s="8">
        <v>9</v>
      </c>
      <c r="C11" s="8"/>
      <c r="D11" s="8">
        <v>10</v>
      </c>
      <c r="E11" s="8">
        <f t="shared" si="0"/>
        <v>0</v>
      </c>
      <c r="F11" s="39"/>
      <c r="G11" s="75"/>
    </row>
    <row r="12" spans="2:7" s="70" customFormat="1" ht="16.5">
      <c r="B12" s="8">
        <v>10</v>
      </c>
      <c r="C12" s="8"/>
      <c r="D12" s="8">
        <v>11</v>
      </c>
      <c r="E12" s="8">
        <f t="shared" si="0"/>
        <v>0</v>
      </c>
      <c r="F12" s="39">
        <v>214</v>
      </c>
      <c r="G12" s="75">
        <f>D12*0.38/B12</f>
        <v>0.418</v>
      </c>
    </row>
    <row r="13" spans="2:7" s="70" customFormat="1" ht="16.5">
      <c r="B13" s="8">
        <v>11</v>
      </c>
      <c r="C13" s="8"/>
      <c r="D13" s="8">
        <v>13</v>
      </c>
      <c r="E13" s="8">
        <f t="shared" si="0"/>
        <v>0</v>
      </c>
      <c r="F13" s="39"/>
      <c r="G13" s="75"/>
    </row>
    <row r="14" spans="2:7" s="70" customFormat="1" ht="16.5">
      <c r="B14" s="8">
        <v>12</v>
      </c>
      <c r="C14" s="8"/>
      <c r="D14" s="8">
        <v>15</v>
      </c>
      <c r="E14" s="8">
        <f t="shared" si="0"/>
        <v>0</v>
      </c>
      <c r="F14" s="39"/>
      <c r="G14" s="75"/>
    </row>
    <row r="15" spans="2:7" s="70" customFormat="1" ht="16.5">
      <c r="B15" s="68">
        <v>13</v>
      </c>
      <c r="C15" s="68"/>
      <c r="D15" s="68">
        <v>17</v>
      </c>
      <c r="E15" s="68">
        <f t="shared" si="0"/>
        <v>0</v>
      </c>
      <c r="F15" s="69"/>
      <c r="G15" s="73"/>
    </row>
    <row r="16" spans="2:7" s="70" customFormat="1" ht="16.5">
      <c r="B16" s="68">
        <v>14</v>
      </c>
      <c r="C16" s="68"/>
      <c r="D16" s="68">
        <v>19</v>
      </c>
      <c r="E16" s="68">
        <f t="shared" si="0"/>
        <v>0</v>
      </c>
      <c r="F16" s="69"/>
      <c r="G16" s="73"/>
    </row>
    <row r="17" spans="2:7" s="70" customFormat="1" ht="16.5">
      <c r="B17" s="68">
        <v>15</v>
      </c>
      <c r="C17" s="68"/>
      <c r="D17" s="68">
        <v>21</v>
      </c>
      <c r="E17" s="68">
        <f t="shared" si="0"/>
        <v>0</v>
      </c>
      <c r="F17" s="69">
        <v>177</v>
      </c>
      <c r="G17" s="73">
        <f>D17*0.38/B17</f>
        <v>0.532</v>
      </c>
    </row>
    <row r="18" spans="2:7" s="70" customFormat="1" ht="16.5">
      <c r="B18" s="68">
        <v>16</v>
      </c>
      <c r="C18" s="68"/>
      <c r="D18" s="68">
        <v>23</v>
      </c>
      <c r="E18" s="68">
        <f t="shared" si="0"/>
        <v>0</v>
      </c>
      <c r="F18" s="69"/>
      <c r="G18" s="73"/>
    </row>
    <row r="19" spans="2:7" s="70" customFormat="1" ht="16.5">
      <c r="B19" s="68">
        <v>17</v>
      </c>
      <c r="C19" s="68"/>
      <c r="D19" s="68">
        <v>25</v>
      </c>
      <c r="E19" s="68">
        <f t="shared" si="0"/>
        <v>0</v>
      </c>
      <c r="F19" s="69"/>
      <c r="G19" s="73"/>
    </row>
    <row r="20" spans="2:7" s="70" customFormat="1" ht="16.5">
      <c r="B20" s="68">
        <v>18</v>
      </c>
      <c r="C20" s="68"/>
      <c r="D20" s="68">
        <v>27</v>
      </c>
      <c r="E20" s="68">
        <f t="shared" si="0"/>
        <v>0</v>
      </c>
      <c r="F20" s="69"/>
      <c r="G20" s="73"/>
    </row>
    <row r="21" spans="2:7" s="70" customFormat="1" ht="16.5">
      <c r="B21" s="8">
        <v>19</v>
      </c>
      <c r="C21" s="8"/>
      <c r="D21" s="8">
        <v>30</v>
      </c>
      <c r="E21" s="8">
        <f t="shared" si="0"/>
        <v>0</v>
      </c>
      <c r="F21" s="39"/>
      <c r="G21" s="75"/>
    </row>
    <row r="22" spans="2:7" s="70" customFormat="1" ht="16.5">
      <c r="B22" s="8">
        <v>20</v>
      </c>
      <c r="C22" s="8"/>
      <c r="D22" s="8">
        <v>32</v>
      </c>
      <c r="E22" s="8">
        <f t="shared" si="0"/>
        <v>0</v>
      </c>
      <c r="F22" s="39"/>
      <c r="G22" s="75"/>
    </row>
    <row r="23" spans="2:7" s="70" customFormat="1" ht="16.5">
      <c r="B23" s="8">
        <v>21</v>
      </c>
      <c r="C23" s="8"/>
      <c r="D23" s="8">
        <v>34</v>
      </c>
      <c r="E23" s="8">
        <f t="shared" si="0"/>
        <v>0</v>
      </c>
      <c r="F23" s="39">
        <v>151</v>
      </c>
      <c r="G23" s="75">
        <f>D23*0.38/B23</f>
        <v>0.6152380952380953</v>
      </c>
    </row>
    <row r="24" spans="2:7" s="70" customFormat="1" ht="16.5">
      <c r="B24" s="8">
        <v>22</v>
      </c>
      <c r="C24" s="8"/>
      <c r="D24" s="8">
        <v>37</v>
      </c>
      <c r="E24" s="8">
        <f t="shared" si="0"/>
        <v>0</v>
      </c>
      <c r="F24" s="39"/>
      <c r="G24" s="75"/>
    </row>
    <row r="25" spans="2:7" s="70" customFormat="1" ht="16.5">
      <c r="B25" s="8">
        <v>23</v>
      </c>
      <c r="C25" s="8"/>
      <c r="D25" s="8">
        <v>39</v>
      </c>
      <c r="E25" s="8">
        <f t="shared" si="0"/>
        <v>0</v>
      </c>
      <c r="F25" s="39"/>
      <c r="G25" s="75"/>
    </row>
    <row r="26" spans="2:7" s="70" customFormat="1" ht="16.5">
      <c r="B26" s="8">
        <v>24</v>
      </c>
      <c r="C26" s="8"/>
      <c r="D26" s="8">
        <v>42</v>
      </c>
      <c r="E26" s="8">
        <f t="shared" si="0"/>
        <v>0</v>
      </c>
      <c r="F26" s="39"/>
      <c r="G26" s="75"/>
    </row>
    <row r="27" spans="2:7" s="70" customFormat="1" ht="16.5">
      <c r="B27" s="68">
        <v>25</v>
      </c>
      <c r="C27" s="68"/>
      <c r="D27" s="68">
        <v>44</v>
      </c>
      <c r="E27" s="68">
        <f t="shared" si="0"/>
        <v>0</v>
      </c>
      <c r="F27" s="69"/>
      <c r="G27" s="73"/>
    </row>
    <row r="28" spans="2:7" s="70" customFormat="1" ht="16.5">
      <c r="B28" s="68">
        <v>26</v>
      </c>
      <c r="C28" s="68"/>
      <c r="D28" s="68">
        <v>47</v>
      </c>
      <c r="E28" s="68">
        <f t="shared" si="0"/>
        <v>0</v>
      </c>
      <c r="F28" s="69"/>
      <c r="G28" s="73"/>
    </row>
    <row r="29" spans="2:7" s="70" customFormat="1" ht="16.5">
      <c r="B29" s="68">
        <v>27</v>
      </c>
      <c r="C29" s="68"/>
      <c r="D29" s="68">
        <v>49</v>
      </c>
      <c r="E29" s="68">
        <f t="shared" si="0"/>
        <v>0</v>
      </c>
      <c r="F29" s="69"/>
      <c r="G29" s="73"/>
    </row>
    <row r="30" spans="2:7" s="70" customFormat="1" ht="16.5">
      <c r="B30" s="68">
        <v>28</v>
      </c>
      <c r="C30" s="68"/>
      <c r="D30" s="68">
        <v>52</v>
      </c>
      <c r="E30" s="68">
        <f t="shared" si="0"/>
        <v>0</v>
      </c>
      <c r="F30" s="69"/>
      <c r="G30" s="73"/>
    </row>
    <row r="31" spans="2:7" s="70" customFormat="1" ht="16.5">
      <c r="B31" s="68">
        <v>29</v>
      </c>
      <c r="C31" s="68"/>
      <c r="D31" s="68">
        <v>54</v>
      </c>
      <c r="E31" s="68">
        <f t="shared" si="0"/>
        <v>0</v>
      </c>
      <c r="F31" s="69">
        <v>135</v>
      </c>
      <c r="G31" s="73">
        <f>D31*0.38/B31</f>
        <v>0.7075862068965517</v>
      </c>
    </row>
    <row r="32" spans="2:7" s="70" customFormat="1" ht="16.5">
      <c r="B32" s="68">
        <v>30</v>
      </c>
      <c r="C32" s="68"/>
      <c r="D32" s="68">
        <v>57</v>
      </c>
      <c r="E32" s="68">
        <f t="shared" si="0"/>
        <v>0</v>
      </c>
      <c r="F32" s="69"/>
      <c r="G32" s="73"/>
    </row>
    <row r="33" spans="2:7" s="70" customFormat="1" ht="16.5">
      <c r="B33" s="68">
        <v>31</v>
      </c>
      <c r="C33" s="68"/>
      <c r="D33" s="68">
        <v>60</v>
      </c>
      <c r="E33" s="68">
        <f t="shared" si="0"/>
        <v>0</v>
      </c>
      <c r="F33" s="69"/>
      <c r="G33" s="73"/>
    </row>
    <row r="34" spans="2:7" s="70" customFormat="1" ht="16.5">
      <c r="B34" s="68">
        <v>32</v>
      </c>
      <c r="C34" s="68"/>
      <c r="D34" s="68">
        <v>62</v>
      </c>
      <c r="E34" s="68">
        <f t="shared" si="0"/>
        <v>0</v>
      </c>
      <c r="F34" s="69"/>
      <c r="G34" s="73"/>
    </row>
    <row r="35" spans="2:7" s="70" customFormat="1" ht="16.5">
      <c r="B35" s="68">
        <v>33</v>
      </c>
      <c r="C35" s="68"/>
      <c r="D35" s="68">
        <v>65</v>
      </c>
      <c r="E35" s="68">
        <f t="shared" si="0"/>
        <v>0</v>
      </c>
      <c r="F35" s="69"/>
      <c r="G35" s="73"/>
    </row>
    <row r="36" spans="2:7" s="70" customFormat="1" ht="16.5">
      <c r="B36" s="68">
        <v>34</v>
      </c>
      <c r="C36" s="68"/>
      <c r="D36" s="68">
        <v>68</v>
      </c>
      <c r="E36" s="68">
        <f t="shared" si="0"/>
        <v>0</v>
      </c>
      <c r="F36" s="69"/>
      <c r="G36" s="73"/>
    </row>
    <row r="37" spans="2:7" s="70" customFormat="1" ht="16.5">
      <c r="B37" s="8">
        <v>35</v>
      </c>
      <c r="C37" s="8"/>
      <c r="D37" s="8">
        <v>71</v>
      </c>
      <c r="E37" s="8">
        <f t="shared" si="0"/>
        <v>0</v>
      </c>
      <c r="F37" s="39"/>
      <c r="G37" s="75"/>
    </row>
    <row r="38" spans="2:7" s="70" customFormat="1" ht="16.5">
      <c r="B38" s="8">
        <v>36</v>
      </c>
      <c r="C38" s="8"/>
      <c r="D38" s="8">
        <v>74</v>
      </c>
      <c r="E38" s="8">
        <f t="shared" si="0"/>
        <v>0</v>
      </c>
      <c r="F38" s="39">
        <v>122</v>
      </c>
      <c r="G38" s="75">
        <f>D38*0.38/B38</f>
        <v>0.7811111111111111</v>
      </c>
    </row>
    <row r="39" spans="2:7" s="70" customFormat="1" ht="16.5">
      <c r="B39" s="8">
        <v>37</v>
      </c>
      <c r="C39" s="8"/>
      <c r="D39" s="8">
        <v>77</v>
      </c>
      <c r="E39" s="8">
        <f t="shared" si="0"/>
        <v>0</v>
      </c>
      <c r="F39" s="39"/>
      <c r="G39" s="75"/>
    </row>
    <row r="40" spans="2:7" s="70" customFormat="1" ht="16.5">
      <c r="B40" s="8">
        <v>38</v>
      </c>
      <c r="C40" s="8"/>
      <c r="D40" s="8">
        <v>80</v>
      </c>
      <c r="E40" s="8">
        <v>0</v>
      </c>
      <c r="F40" s="39"/>
      <c r="G40" s="75"/>
    </row>
    <row r="41" spans="2:7" s="70" customFormat="1" ht="16.5">
      <c r="B41" s="8">
        <v>39</v>
      </c>
      <c r="C41" s="8"/>
      <c r="D41" s="8">
        <v>82</v>
      </c>
      <c r="E41" s="8">
        <v>0</v>
      </c>
      <c r="F41" s="39"/>
      <c r="G41" s="75"/>
    </row>
    <row r="42" spans="2:7" s="70" customFormat="1" ht="17.25" thickBot="1">
      <c r="B42" s="8">
        <v>40</v>
      </c>
      <c r="C42" s="8"/>
      <c r="D42" s="8">
        <v>85</v>
      </c>
      <c r="E42" s="8">
        <f t="shared" si="0"/>
        <v>0</v>
      </c>
      <c r="F42" s="39"/>
      <c r="G42" s="75"/>
    </row>
    <row r="43" spans="2:7" ht="34.5" thickBot="1" thickTop="1">
      <c r="B43" s="11" t="s">
        <v>3</v>
      </c>
      <c r="C43" s="11" t="s">
        <v>4</v>
      </c>
      <c r="D43" s="11"/>
      <c r="E43" s="11" t="s">
        <v>73</v>
      </c>
      <c r="F43" s="40" t="s">
        <v>74</v>
      </c>
      <c r="G43" s="74" t="s">
        <v>5</v>
      </c>
    </row>
    <row r="44" spans="2:7" ht="18" thickBot="1" thickTop="1">
      <c r="B44" s="57"/>
      <c r="C44" s="10">
        <f>SUM(C6:C42)</f>
        <v>0</v>
      </c>
      <c r="D44" s="12"/>
      <c r="E44" s="41">
        <f>SUM(E6:E42)</f>
        <v>0</v>
      </c>
      <c r="F44" s="41">
        <f>E44/250</f>
        <v>0</v>
      </c>
      <c r="G44" s="13">
        <f>F44*95.38</f>
        <v>0</v>
      </c>
    </row>
    <row r="45" spans="2:7" ht="17.25" thickTop="1">
      <c r="B45" s="17"/>
      <c r="C45" s="17"/>
      <c r="D45" s="17"/>
      <c r="E45" s="43"/>
      <c r="F45" s="42"/>
      <c r="G45" s="71"/>
    </row>
    <row r="46" spans="2:7" s="64" customFormat="1" ht="16.5">
      <c r="B46" s="43" t="s">
        <v>6</v>
      </c>
      <c r="C46" s="4" t="s">
        <v>28</v>
      </c>
      <c r="D46" s="43"/>
      <c r="E46" s="43"/>
      <c r="F46" s="42"/>
      <c r="G46" s="71"/>
    </row>
    <row r="47" spans="2:7" s="64" customFormat="1" ht="16.5">
      <c r="B47" s="43"/>
      <c r="C47" s="4" t="s">
        <v>75</v>
      </c>
      <c r="D47" s="43"/>
      <c r="E47" s="43"/>
      <c r="F47" s="42"/>
      <c r="G47" s="71"/>
    </row>
    <row r="48" spans="2:7" s="64" customFormat="1" ht="16.5">
      <c r="B48" s="43"/>
      <c r="C48" s="4" t="s">
        <v>79</v>
      </c>
      <c r="D48" s="43"/>
      <c r="E48" s="43"/>
      <c r="F48" s="42"/>
      <c r="G48" s="71"/>
    </row>
    <row r="49" spans="2:7" s="64" customFormat="1" ht="16.5">
      <c r="B49" s="43"/>
      <c r="C49" s="4" t="s">
        <v>89</v>
      </c>
      <c r="D49" s="43"/>
      <c r="E49" s="43"/>
      <c r="F49" s="42"/>
      <c r="G49" s="71"/>
    </row>
    <row r="50" spans="2:7" s="64" customFormat="1" ht="16.5">
      <c r="B50" s="43"/>
      <c r="D50" s="43"/>
      <c r="E50" s="43"/>
      <c r="F50" s="42"/>
      <c r="G50" s="71"/>
    </row>
    <row r="51" spans="1:7" s="64" customFormat="1" ht="16.5">
      <c r="A51" s="64" t="s">
        <v>90</v>
      </c>
      <c r="B51" s="43"/>
      <c r="C51" s="43"/>
      <c r="D51" s="43"/>
      <c r="E51" s="43"/>
      <c r="F51" s="42"/>
      <c r="G51" s="71"/>
    </row>
  </sheetData>
  <sheetProtection/>
  <mergeCells count="3">
    <mergeCell ref="B2:G2"/>
    <mergeCell ref="B3:G3"/>
    <mergeCell ref="B4:G4"/>
  </mergeCells>
  <printOptions/>
  <pageMargins left="0.25" right="0.25" top="0.25" bottom="0.2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52">
      <selection activeCell="A61" sqref="A61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13.7109375" style="0" customWidth="1"/>
    <col min="4" max="4" width="13.7109375" style="3" customWidth="1"/>
    <col min="5" max="5" width="13.7109375" style="0" customWidth="1"/>
    <col min="6" max="6" width="22.7109375" style="34" customWidth="1"/>
    <col min="7" max="7" width="19.7109375" style="0" customWidth="1"/>
  </cols>
  <sheetData>
    <row r="2" spans="2:7" ht="16.5">
      <c r="B2" s="79" t="s">
        <v>2</v>
      </c>
      <c r="C2" s="79"/>
      <c r="D2" s="79"/>
      <c r="E2" s="79"/>
      <c r="F2" s="79"/>
      <c r="G2" s="79"/>
    </row>
    <row r="3" spans="2:7" ht="15.75">
      <c r="B3" s="79" t="s">
        <v>24</v>
      </c>
      <c r="C3" s="84"/>
      <c r="D3" s="84"/>
      <c r="E3" s="84"/>
      <c r="F3" s="84"/>
      <c r="G3" s="84"/>
    </row>
    <row r="4" spans="2:7" ht="16.5">
      <c r="B4" s="5"/>
      <c r="C4" s="15"/>
      <c r="D4" s="15"/>
      <c r="E4" s="15"/>
      <c r="F4" s="35"/>
      <c r="G4" s="15"/>
    </row>
    <row r="5" spans="2:7" ht="50.25" thickBot="1">
      <c r="B5" s="25" t="s">
        <v>0</v>
      </c>
      <c r="C5" s="25" t="s">
        <v>1</v>
      </c>
      <c r="D5" s="26" t="s">
        <v>7</v>
      </c>
      <c r="E5" s="25" t="s">
        <v>8</v>
      </c>
      <c r="F5" s="36" t="s">
        <v>54</v>
      </c>
      <c r="G5" s="25" t="s">
        <v>9</v>
      </c>
    </row>
    <row r="6" spans="2:7" ht="17.25" thickTop="1">
      <c r="B6" s="21">
        <v>1</v>
      </c>
      <c r="C6" s="21"/>
      <c r="D6" s="22">
        <v>0.6</v>
      </c>
      <c r="E6" s="23">
        <f>B6*C6*D6</f>
        <v>0</v>
      </c>
      <c r="F6" s="38">
        <f>272/D6</f>
        <v>453.33333333333337</v>
      </c>
      <c r="G6" s="24">
        <f>396.59/F6</f>
        <v>0.874830882352941</v>
      </c>
    </row>
    <row r="7" spans="2:7" ht="16.5">
      <c r="B7" s="6">
        <v>2</v>
      </c>
      <c r="C7" s="6"/>
      <c r="D7" s="14">
        <v>0.6</v>
      </c>
      <c r="E7" s="23">
        <f aca="true" t="shared" si="0" ref="E7:E45">B7*C7*D7</f>
        <v>0</v>
      </c>
      <c r="F7" s="38"/>
      <c r="G7" s="20"/>
    </row>
    <row r="8" spans="2:7" ht="16.5">
      <c r="B8" s="6">
        <v>3</v>
      </c>
      <c r="C8" s="6"/>
      <c r="D8" s="14">
        <v>0.6</v>
      </c>
      <c r="E8" s="23">
        <f t="shared" si="0"/>
        <v>0</v>
      </c>
      <c r="F8" s="38"/>
      <c r="G8" s="20"/>
    </row>
    <row r="9" spans="2:7" ht="16.5">
      <c r="B9" s="6">
        <v>4</v>
      </c>
      <c r="C9" s="6"/>
      <c r="D9" s="14">
        <v>0.6</v>
      </c>
      <c r="E9" s="23">
        <f t="shared" si="0"/>
        <v>0</v>
      </c>
      <c r="F9" s="38"/>
      <c r="G9" s="20"/>
    </row>
    <row r="10" spans="2:7" ht="16.5">
      <c r="B10" s="6">
        <v>5</v>
      </c>
      <c r="C10" s="6"/>
      <c r="D10" s="14">
        <v>0.6</v>
      </c>
      <c r="E10" s="23">
        <f t="shared" si="0"/>
        <v>0</v>
      </c>
      <c r="F10" s="38"/>
      <c r="G10" s="20"/>
    </row>
    <row r="11" spans="2:7" ht="16.5">
      <c r="B11" s="6">
        <v>6</v>
      </c>
      <c r="C11" s="6"/>
      <c r="D11" s="14">
        <v>0.6</v>
      </c>
      <c r="E11" s="23">
        <f t="shared" si="0"/>
        <v>0</v>
      </c>
      <c r="F11" s="38"/>
      <c r="G11" s="20"/>
    </row>
    <row r="12" spans="2:7" ht="16.5">
      <c r="B12" s="6">
        <v>7</v>
      </c>
      <c r="C12" s="6"/>
      <c r="D12" s="14">
        <v>0.6</v>
      </c>
      <c r="E12" s="23">
        <f t="shared" si="0"/>
        <v>0</v>
      </c>
      <c r="F12" s="38"/>
      <c r="G12" s="20"/>
    </row>
    <row r="13" spans="2:7" ht="16.5">
      <c r="B13" s="6">
        <v>8</v>
      </c>
      <c r="C13" s="6"/>
      <c r="D13" s="14">
        <v>0.6</v>
      </c>
      <c r="E13" s="23">
        <f t="shared" si="0"/>
        <v>0</v>
      </c>
      <c r="F13" s="38"/>
      <c r="G13" s="20"/>
    </row>
    <row r="14" spans="2:7" ht="16.5">
      <c r="B14" s="6">
        <v>9</v>
      </c>
      <c r="C14" s="6"/>
      <c r="D14" s="14">
        <v>0.6</v>
      </c>
      <c r="E14" s="23">
        <f t="shared" si="0"/>
        <v>0</v>
      </c>
      <c r="F14" s="38"/>
      <c r="G14" s="20"/>
    </row>
    <row r="15" spans="2:7" ht="16.5">
      <c r="B15" s="6">
        <v>10</v>
      </c>
      <c r="C15" s="6"/>
      <c r="D15" s="14">
        <v>0.6</v>
      </c>
      <c r="E15" s="23">
        <f t="shared" si="0"/>
        <v>0</v>
      </c>
      <c r="F15" s="38"/>
      <c r="G15" s="20"/>
    </row>
    <row r="16" spans="2:7" ht="16.5">
      <c r="B16" s="6">
        <v>11</v>
      </c>
      <c r="C16" s="6"/>
      <c r="D16" s="14">
        <v>0.6</v>
      </c>
      <c r="E16" s="23">
        <f t="shared" si="0"/>
        <v>0</v>
      </c>
      <c r="F16" s="38"/>
      <c r="G16" s="20"/>
    </row>
    <row r="17" spans="2:7" ht="16.5">
      <c r="B17" s="6">
        <v>12</v>
      </c>
      <c r="C17" s="6"/>
      <c r="D17" s="14">
        <v>0.6</v>
      </c>
      <c r="E17" s="23">
        <f t="shared" si="0"/>
        <v>0</v>
      </c>
      <c r="F17" s="38"/>
      <c r="G17" s="20"/>
    </row>
    <row r="18" spans="2:7" ht="16.5">
      <c r="B18" s="6">
        <v>13</v>
      </c>
      <c r="C18" s="6"/>
      <c r="D18" s="14">
        <v>0.6</v>
      </c>
      <c r="E18" s="23">
        <f t="shared" si="0"/>
        <v>0</v>
      </c>
      <c r="F18" s="38"/>
      <c r="G18" s="20"/>
    </row>
    <row r="19" spans="2:7" ht="16.5">
      <c r="B19" s="6">
        <v>14</v>
      </c>
      <c r="C19" s="6"/>
      <c r="D19" s="14">
        <v>0.6</v>
      </c>
      <c r="E19" s="23">
        <f t="shared" si="0"/>
        <v>0</v>
      </c>
      <c r="F19" s="38"/>
      <c r="G19" s="20"/>
    </row>
    <row r="20" spans="2:7" ht="16.5">
      <c r="B20" s="6">
        <v>15</v>
      </c>
      <c r="C20" s="6"/>
      <c r="D20" s="14">
        <v>0.6</v>
      </c>
      <c r="E20" s="23">
        <f t="shared" si="0"/>
        <v>0</v>
      </c>
      <c r="F20" s="38"/>
      <c r="G20" s="20"/>
    </row>
    <row r="21" spans="2:7" ht="16.5">
      <c r="B21" s="8">
        <v>16</v>
      </c>
      <c r="C21" s="8"/>
      <c r="D21" s="9">
        <v>0.8</v>
      </c>
      <c r="E21" s="32">
        <f t="shared" si="0"/>
        <v>0</v>
      </c>
      <c r="F21" s="39">
        <f>272/D21</f>
        <v>340</v>
      </c>
      <c r="G21" s="27">
        <f>396.59/F21</f>
        <v>1.1664411764705882</v>
      </c>
    </row>
    <row r="22" spans="2:7" ht="16.5">
      <c r="B22" s="8">
        <v>17</v>
      </c>
      <c r="C22" s="8"/>
      <c r="D22" s="9">
        <v>0.8</v>
      </c>
      <c r="E22" s="32">
        <f t="shared" si="0"/>
        <v>0</v>
      </c>
      <c r="F22" s="39"/>
      <c r="G22" s="27"/>
    </row>
    <row r="23" spans="2:7" ht="16.5">
      <c r="B23" s="8">
        <v>18</v>
      </c>
      <c r="C23" s="8"/>
      <c r="D23" s="9">
        <v>0.8</v>
      </c>
      <c r="E23" s="32">
        <f t="shared" si="0"/>
        <v>0</v>
      </c>
      <c r="F23" s="39"/>
      <c r="G23" s="27"/>
    </row>
    <row r="24" spans="2:7" ht="16.5">
      <c r="B24" s="8">
        <v>19</v>
      </c>
      <c r="C24" s="8"/>
      <c r="D24" s="9">
        <v>0.8</v>
      </c>
      <c r="E24" s="32">
        <f t="shared" si="0"/>
        <v>0</v>
      </c>
      <c r="F24" s="39"/>
      <c r="G24" s="27"/>
    </row>
    <row r="25" spans="2:7" ht="16.5">
      <c r="B25" s="6">
        <v>20</v>
      </c>
      <c r="C25" s="6"/>
      <c r="D25" s="7">
        <v>1</v>
      </c>
      <c r="E25" s="23">
        <f t="shared" si="0"/>
        <v>0</v>
      </c>
      <c r="F25" s="38">
        <f>272/D25</f>
        <v>272</v>
      </c>
      <c r="G25" s="24">
        <f>396.59/F25</f>
        <v>1.4580514705882353</v>
      </c>
    </row>
    <row r="26" spans="2:7" ht="16.5">
      <c r="B26" s="6">
        <v>21</v>
      </c>
      <c r="C26" s="6"/>
      <c r="D26" s="7">
        <v>1</v>
      </c>
      <c r="E26" s="23">
        <f t="shared" si="0"/>
        <v>0</v>
      </c>
      <c r="F26" s="38"/>
      <c r="G26" s="20"/>
    </row>
    <row r="27" spans="2:7" ht="16.5">
      <c r="B27" s="6">
        <v>22</v>
      </c>
      <c r="C27" s="6"/>
      <c r="D27" s="7">
        <v>1</v>
      </c>
      <c r="E27" s="23">
        <f t="shared" si="0"/>
        <v>0</v>
      </c>
      <c r="F27" s="38"/>
      <c r="G27" s="20"/>
    </row>
    <row r="28" spans="2:7" ht="16.5">
      <c r="B28" s="6">
        <v>23</v>
      </c>
      <c r="C28" s="6"/>
      <c r="D28" s="7">
        <v>1</v>
      </c>
      <c r="E28" s="23">
        <f t="shared" si="0"/>
        <v>0</v>
      </c>
      <c r="F28" s="38"/>
      <c r="G28" s="20"/>
    </row>
    <row r="29" spans="2:7" ht="16.5">
      <c r="B29" s="8">
        <v>24</v>
      </c>
      <c r="C29" s="8"/>
      <c r="D29" s="9">
        <v>1.2</v>
      </c>
      <c r="E29" s="32">
        <f t="shared" si="0"/>
        <v>0</v>
      </c>
      <c r="F29" s="39">
        <f>272/D29</f>
        <v>226.66666666666669</v>
      </c>
      <c r="G29" s="27">
        <f>396.59/F29</f>
        <v>1.749661764705882</v>
      </c>
    </row>
    <row r="30" spans="2:7" ht="16.5">
      <c r="B30" s="8">
        <v>25</v>
      </c>
      <c r="C30" s="8"/>
      <c r="D30" s="9">
        <v>1.2</v>
      </c>
      <c r="E30" s="32">
        <f t="shared" si="0"/>
        <v>0</v>
      </c>
      <c r="F30" s="39"/>
      <c r="G30" s="27"/>
    </row>
    <row r="31" spans="2:7" ht="16.5">
      <c r="B31" s="8">
        <v>26</v>
      </c>
      <c r="C31" s="8"/>
      <c r="D31" s="9">
        <v>1.2</v>
      </c>
      <c r="E31" s="32">
        <f t="shared" si="0"/>
        <v>0</v>
      </c>
      <c r="F31" s="39"/>
      <c r="G31" s="27"/>
    </row>
    <row r="32" spans="2:7" ht="16.5">
      <c r="B32" s="8">
        <v>27</v>
      </c>
      <c r="C32" s="8"/>
      <c r="D32" s="9">
        <v>1.2</v>
      </c>
      <c r="E32" s="32">
        <f t="shared" si="0"/>
        <v>0</v>
      </c>
      <c r="F32" s="39"/>
      <c r="G32" s="27"/>
    </row>
    <row r="33" spans="2:7" ht="16.5">
      <c r="B33" s="6">
        <v>28</v>
      </c>
      <c r="C33" s="6"/>
      <c r="D33" s="7">
        <v>1.4</v>
      </c>
      <c r="E33" s="23">
        <f t="shared" si="0"/>
        <v>0</v>
      </c>
      <c r="F33" s="38">
        <f>272/D33</f>
        <v>194.2857142857143</v>
      </c>
      <c r="G33" s="24">
        <f>396.59/F33</f>
        <v>2.041272058823529</v>
      </c>
    </row>
    <row r="34" spans="2:7" ht="16.5">
      <c r="B34" s="6">
        <v>29</v>
      </c>
      <c r="C34" s="6"/>
      <c r="D34" s="7">
        <v>1.4</v>
      </c>
      <c r="E34" s="23">
        <f t="shared" si="0"/>
        <v>0</v>
      </c>
      <c r="F34" s="38"/>
      <c r="G34" s="20"/>
    </row>
    <row r="35" spans="2:7" ht="16.5">
      <c r="B35" s="6">
        <v>30</v>
      </c>
      <c r="C35" s="6"/>
      <c r="D35" s="7">
        <v>1.4</v>
      </c>
      <c r="E35" s="23">
        <f t="shared" si="0"/>
        <v>0</v>
      </c>
      <c r="F35" s="38"/>
      <c r="G35" s="20"/>
    </row>
    <row r="36" spans="2:7" ht="16.5">
      <c r="B36" s="6">
        <v>31</v>
      </c>
      <c r="C36" s="6"/>
      <c r="D36" s="7">
        <v>1.4</v>
      </c>
      <c r="E36" s="23">
        <f t="shared" si="0"/>
        <v>0</v>
      </c>
      <c r="F36" s="38"/>
      <c r="G36" s="20"/>
    </row>
    <row r="37" spans="2:7" ht="16.5">
      <c r="B37" s="8">
        <v>32</v>
      </c>
      <c r="C37" s="8"/>
      <c r="D37" s="9">
        <v>1.6</v>
      </c>
      <c r="E37" s="32">
        <f t="shared" si="0"/>
        <v>0</v>
      </c>
      <c r="F37" s="39">
        <f>272/D37</f>
        <v>170</v>
      </c>
      <c r="G37" s="27">
        <f>396.59/F37</f>
        <v>2.3328823529411764</v>
      </c>
    </row>
    <row r="38" spans="2:7" ht="16.5">
      <c r="B38" s="8">
        <v>33</v>
      </c>
      <c r="C38" s="8"/>
      <c r="D38" s="9">
        <v>1.6</v>
      </c>
      <c r="E38" s="32">
        <f t="shared" si="0"/>
        <v>0</v>
      </c>
      <c r="F38" s="39"/>
      <c r="G38" s="27"/>
    </row>
    <row r="39" spans="2:7" ht="16.5">
      <c r="B39" s="8">
        <v>34</v>
      </c>
      <c r="C39" s="8"/>
      <c r="D39" s="9">
        <v>1.6</v>
      </c>
      <c r="E39" s="32">
        <f t="shared" si="0"/>
        <v>0</v>
      </c>
      <c r="F39" s="39"/>
      <c r="G39" s="27"/>
    </row>
    <row r="40" spans="2:7" ht="16.5">
      <c r="B40" s="8">
        <v>35</v>
      </c>
      <c r="C40" s="8"/>
      <c r="D40" s="9">
        <v>1.6</v>
      </c>
      <c r="E40" s="32">
        <f t="shared" si="0"/>
        <v>0</v>
      </c>
      <c r="F40" s="39"/>
      <c r="G40" s="27"/>
    </row>
    <row r="41" spans="2:7" ht="16.5">
      <c r="B41" s="6">
        <v>36</v>
      </c>
      <c r="C41" s="6"/>
      <c r="D41" s="7">
        <v>1.8</v>
      </c>
      <c r="E41" s="23">
        <f t="shared" si="0"/>
        <v>0</v>
      </c>
      <c r="F41" s="38">
        <f>272/D41</f>
        <v>151.11111111111111</v>
      </c>
      <c r="G41" s="24">
        <f>396.59/F41</f>
        <v>2.6244926470588235</v>
      </c>
    </row>
    <row r="42" spans="2:7" ht="16.5">
      <c r="B42" s="6">
        <v>37</v>
      </c>
      <c r="C42" s="6"/>
      <c r="D42" s="7">
        <v>1.8</v>
      </c>
      <c r="E42" s="23">
        <f t="shared" si="0"/>
        <v>0</v>
      </c>
      <c r="F42" s="38"/>
      <c r="G42" s="20"/>
    </row>
    <row r="43" spans="2:7" ht="16.5">
      <c r="B43" s="6">
        <v>38</v>
      </c>
      <c r="C43" s="6"/>
      <c r="D43" s="7">
        <v>1.8</v>
      </c>
      <c r="E43" s="23">
        <f t="shared" si="0"/>
        <v>0</v>
      </c>
      <c r="F43" s="38"/>
      <c r="G43" s="20"/>
    </row>
    <row r="44" spans="2:7" ht="16.5">
      <c r="B44" s="6">
        <v>39</v>
      </c>
      <c r="C44" s="6"/>
      <c r="D44" s="7">
        <v>1.8</v>
      </c>
      <c r="E44" s="23">
        <f t="shared" si="0"/>
        <v>0</v>
      </c>
      <c r="F44" s="38"/>
      <c r="G44" s="20"/>
    </row>
    <row r="45" spans="2:7" ht="16.5">
      <c r="B45" s="8">
        <v>40</v>
      </c>
      <c r="C45" s="8"/>
      <c r="D45" s="9">
        <v>2</v>
      </c>
      <c r="E45" s="32">
        <f t="shared" si="0"/>
        <v>0</v>
      </c>
      <c r="F45" s="39">
        <f>272/D45</f>
        <v>136</v>
      </c>
      <c r="G45" s="27">
        <f>396.59/F45</f>
        <v>2.9161029411764705</v>
      </c>
    </row>
    <row r="46" spans="2:7" ht="16.5">
      <c r="B46" s="8"/>
      <c r="C46" s="8"/>
      <c r="D46" s="9">
        <v>2</v>
      </c>
      <c r="E46" s="32">
        <f>B46*C46*D46</f>
        <v>0</v>
      </c>
      <c r="F46" s="39"/>
      <c r="G46" s="27"/>
    </row>
    <row r="47" spans="2:7" ht="16.5">
      <c r="B47" s="8"/>
      <c r="C47" s="8"/>
      <c r="D47" s="9">
        <v>2</v>
      </c>
      <c r="E47" s="32">
        <f>B47*C47*D47</f>
        <v>0</v>
      </c>
      <c r="F47" s="39"/>
      <c r="G47" s="27"/>
    </row>
    <row r="48" spans="2:7" ht="17.25" thickBot="1">
      <c r="B48" s="8"/>
      <c r="C48" s="8"/>
      <c r="D48" s="9">
        <v>2</v>
      </c>
      <c r="E48" s="32">
        <f>B48*C48*D48</f>
        <v>0</v>
      </c>
      <c r="F48" s="39"/>
      <c r="G48" s="27"/>
    </row>
    <row r="49" spans="2:7" ht="34.5" thickBot="1" thickTop="1">
      <c r="B49" s="11" t="s">
        <v>3</v>
      </c>
      <c r="C49" s="11" t="s">
        <v>4</v>
      </c>
      <c r="D49" s="12"/>
      <c r="E49" s="11" t="s">
        <v>40</v>
      </c>
      <c r="F49" s="40" t="s">
        <v>69</v>
      </c>
      <c r="G49" s="11" t="s">
        <v>5</v>
      </c>
    </row>
    <row r="50" spans="2:7" ht="18" thickBot="1" thickTop="1">
      <c r="B50" s="57"/>
      <c r="C50" s="10">
        <f>SUM(C6:C45)</f>
        <v>0</v>
      </c>
      <c r="D50" s="12"/>
      <c r="E50" s="77">
        <f>SUM(E6:E45)</f>
        <v>0</v>
      </c>
      <c r="F50" s="41">
        <f>ROUNDUP(E50/272,0)</f>
        <v>0</v>
      </c>
      <c r="G50" s="13">
        <f>F50*396.59</f>
        <v>0</v>
      </c>
    </row>
    <row r="51" ht="15.75" thickTop="1"/>
    <row r="52" spans="2:6" s="64" customFormat="1" ht="16.5">
      <c r="B52" s="63" t="s">
        <v>6</v>
      </c>
      <c r="C52" s="64" t="s">
        <v>43</v>
      </c>
      <c r="D52" s="65"/>
      <c r="F52" s="66"/>
    </row>
    <row r="53" spans="3:6" s="64" customFormat="1" ht="16.5">
      <c r="C53" s="64" t="s">
        <v>32</v>
      </c>
      <c r="D53" s="65"/>
      <c r="F53" s="66"/>
    </row>
    <row r="54" spans="3:6" s="64" customFormat="1" ht="16.5">
      <c r="C54" s="64" t="s">
        <v>29</v>
      </c>
      <c r="D54" s="65"/>
      <c r="F54" s="66"/>
    </row>
    <row r="55" spans="3:9" s="64" customFormat="1" ht="16.5">
      <c r="C55" s="64" t="s">
        <v>63</v>
      </c>
      <c r="D55" s="65"/>
      <c r="F55" s="66"/>
      <c r="I55" s="78"/>
    </row>
    <row r="56" spans="3:9" s="64" customFormat="1" ht="16.5">
      <c r="C56" s="64" t="s">
        <v>85</v>
      </c>
      <c r="D56" s="65"/>
      <c r="F56" s="66"/>
      <c r="H56" s="78"/>
      <c r="I56" s="78"/>
    </row>
    <row r="57" spans="3:9" s="64" customFormat="1" ht="16.5">
      <c r="C57" s="64" t="s">
        <v>53</v>
      </c>
      <c r="D57" s="65"/>
      <c r="F57" s="66"/>
      <c r="I57" s="78"/>
    </row>
    <row r="58" spans="3:9" s="64" customFormat="1" ht="16.5">
      <c r="C58" s="64" t="s">
        <v>77</v>
      </c>
      <c r="D58" s="65"/>
      <c r="F58" s="66"/>
      <c r="I58" s="78"/>
    </row>
    <row r="59" ht="15">
      <c r="I59" s="78"/>
    </row>
    <row r="60" ht="15">
      <c r="A60" t="s">
        <v>84</v>
      </c>
    </row>
  </sheetData>
  <sheetProtection/>
  <mergeCells count="2">
    <mergeCell ref="B2:G2"/>
    <mergeCell ref="B3:G3"/>
  </mergeCells>
  <printOptions/>
  <pageMargins left="0.25" right="0.25" top="0.25" bottom="0.2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9">
      <selection activeCell="L45" sqref="L45"/>
    </sheetView>
  </sheetViews>
  <sheetFormatPr defaultColWidth="9.140625" defaultRowHeight="15"/>
  <cols>
    <col min="1" max="1" width="5.7109375" style="0" customWidth="1"/>
    <col min="2" max="2" width="10.7109375" style="0" customWidth="1"/>
    <col min="3" max="5" width="13.7109375" style="0" customWidth="1"/>
    <col min="6" max="6" width="22.7109375" style="34" customWidth="1"/>
    <col min="7" max="7" width="19.7109375" style="0" customWidth="1"/>
  </cols>
  <sheetData>
    <row r="1" ht="15">
      <c r="D1" s="3"/>
    </row>
    <row r="2" spans="2:7" ht="16.5">
      <c r="B2" s="79" t="s">
        <v>2</v>
      </c>
      <c r="C2" s="79"/>
      <c r="D2" s="79"/>
      <c r="E2" s="79"/>
      <c r="F2" s="79"/>
      <c r="G2" s="79"/>
    </row>
    <row r="3" spans="2:7" ht="15.75">
      <c r="B3" s="79" t="s">
        <v>61</v>
      </c>
      <c r="C3" s="84"/>
      <c r="D3" s="84"/>
      <c r="E3" s="84"/>
      <c r="F3" s="84"/>
      <c r="G3" s="84"/>
    </row>
    <row r="4" spans="2:7" ht="16.5">
      <c r="B4" s="16"/>
      <c r="C4" s="18"/>
      <c r="D4" s="18"/>
      <c r="E4" s="18"/>
      <c r="F4" s="35"/>
      <c r="G4" s="18"/>
    </row>
    <row r="5" spans="2:7" ht="50.25" thickBot="1">
      <c r="B5" s="25" t="s">
        <v>0</v>
      </c>
      <c r="C5" s="25" t="s">
        <v>1</v>
      </c>
      <c r="D5" s="26" t="s">
        <v>7</v>
      </c>
      <c r="E5" s="25" t="s">
        <v>40</v>
      </c>
      <c r="F5" s="36" t="s">
        <v>59</v>
      </c>
      <c r="G5" s="25" t="s">
        <v>60</v>
      </c>
    </row>
    <row r="6" spans="2:7" ht="17.25" thickTop="1">
      <c r="B6" s="21">
        <v>1</v>
      </c>
      <c r="C6" s="21"/>
      <c r="D6" s="22">
        <v>0.6</v>
      </c>
      <c r="E6" s="23">
        <f>B6*C6*D6</f>
        <v>0</v>
      </c>
      <c r="F6" s="37">
        <f>238/D6</f>
        <v>396.6666666666667</v>
      </c>
      <c r="G6" s="24">
        <f>388.35/F6</f>
        <v>0.9790336134453782</v>
      </c>
    </row>
    <row r="7" spans="2:7" ht="16.5">
      <c r="B7" s="6">
        <v>2</v>
      </c>
      <c r="C7" s="6"/>
      <c r="D7" s="14">
        <v>0.6</v>
      </c>
      <c r="E7" s="23">
        <f aca="true" t="shared" si="0" ref="E7:E45">B7*C7*D7</f>
        <v>0</v>
      </c>
      <c r="F7" s="38"/>
      <c r="G7" s="20"/>
    </row>
    <row r="8" spans="2:7" ht="16.5">
      <c r="B8" s="6">
        <v>3</v>
      </c>
      <c r="C8" s="6"/>
      <c r="D8" s="14">
        <v>0.6</v>
      </c>
      <c r="E8" s="23">
        <f t="shared" si="0"/>
        <v>0</v>
      </c>
      <c r="F8" s="38"/>
      <c r="G8" s="20"/>
    </row>
    <row r="9" spans="2:7" ht="16.5">
      <c r="B9" s="6">
        <v>4</v>
      </c>
      <c r="C9" s="6"/>
      <c r="D9" s="14">
        <v>0.6</v>
      </c>
      <c r="E9" s="23">
        <f t="shared" si="0"/>
        <v>0</v>
      </c>
      <c r="F9" s="38"/>
      <c r="G9" s="20"/>
    </row>
    <row r="10" spans="2:7" ht="16.5">
      <c r="B10" s="6">
        <v>5</v>
      </c>
      <c r="C10" s="6"/>
      <c r="D10" s="14">
        <v>0.6</v>
      </c>
      <c r="E10" s="23">
        <f t="shared" si="0"/>
        <v>0</v>
      </c>
      <c r="F10" s="38"/>
      <c r="G10" s="20"/>
    </row>
    <row r="11" spans="2:7" ht="16.5">
      <c r="B11" s="6">
        <v>6</v>
      </c>
      <c r="C11" s="6"/>
      <c r="D11" s="14">
        <v>0.6</v>
      </c>
      <c r="E11" s="23">
        <f t="shared" si="0"/>
        <v>0</v>
      </c>
      <c r="F11" s="38"/>
      <c r="G11" s="20"/>
    </row>
    <row r="12" spans="2:7" ht="16.5">
      <c r="B12" s="6">
        <v>7</v>
      </c>
      <c r="C12" s="6"/>
      <c r="D12" s="14">
        <v>0.6</v>
      </c>
      <c r="E12" s="23">
        <f t="shared" si="0"/>
        <v>0</v>
      </c>
      <c r="F12" s="38"/>
      <c r="G12" s="20"/>
    </row>
    <row r="13" spans="2:7" ht="16.5">
      <c r="B13" s="6">
        <v>8</v>
      </c>
      <c r="C13" s="6"/>
      <c r="D13" s="14">
        <v>0.6</v>
      </c>
      <c r="E13" s="23">
        <f t="shared" si="0"/>
        <v>0</v>
      </c>
      <c r="F13" s="38"/>
      <c r="G13" s="20"/>
    </row>
    <row r="14" spans="2:7" ht="16.5">
      <c r="B14" s="6">
        <v>9</v>
      </c>
      <c r="C14" s="6"/>
      <c r="D14" s="14">
        <v>0.6</v>
      </c>
      <c r="E14" s="23">
        <f t="shared" si="0"/>
        <v>0</v>
      </c>
      <c r="F14" s="38"/>
      <c r="G14" s="20"/>
    </row>
    <row r="15" spans="2:7" ht="16.5">
      <c r="B15" s="6">
        <v>10</v>
      </c>
      <c r="C15" s="6"/>
      <c r="D15" s="14">
        <v>0.6</v>
      </c>
      <c r="E15" s="23">
        <f t="shared" si="0"/>
        <v>0</v>
      </c>
      <c r="F15" s="38"/>
      <c r="G15" s="20"/>
    </row>
    <row r="16" spans="2:7" ht="16.5">
      <c r="B16" s="6">
        <v>11</v>
      </c>
      <c r="C16" s="6"/>
      <c r="D16" s="14">
        <v>0.6</v>
      </c>
      <c r="E16" s="23">
        <f t="shared" si="0"/>
        <v>0</v>
      </c>
      <c r="F16" s="38"/>
      <c r="G16" s="6"/>
    </row>
    <row r="17" spans="2:7" ht="16.5">
      <c r="B17" s="6">
        <v>12</v>
      </c>
      <c r="C17" s="6"/>
      <c r="D17" s="14">
        <v>0.6</v>
      </c>
      <c r="E17" s="23">
        <f t="shared" si="0"/>
        <v>0</v>
      </c>
      <c r="F17" s="38"/>
      <c r="G17" s="6"/>
    </row>
    <row r="18" spans="2:7" ht="16.5">
      <c r="B18" s="6">
        <v>13</v>
      </c>
      <c r="C18" s="6"/>
      <c r="D18" s="14">
        <v>0.6</v>
      </c>
      <c r="E18" s="23">
        <f t="shared" si="0"/>
        <v>0</v>
      </c>
      <c r="F18" s="38"/>
      <c r="G18" s="6"/>
    </row>
    <row r="19" spans="2:7" ht="16.5">
      <c r="B19" s="6">
        <v>14</v>
      </c>
      <c r="C19" s="6"/>
      <c r="D19" s="14">
        <v>0.6</v>
      </c>
      <c r="E19" s="23">
        <f t="shared" si="0"/>
        <v>0</v>
      </c>
      <c r="F19" s="38"/>
      <c r="G19" s="6"/>
    </row>
    <row r="20" spans="2:7" ht="16.5">
      <c r="B20" s="6">
        <v>15</v>
      </c>
      <c r="C20" s="6"/>
      <c r="D20" s="14">
        <v>0.6</v>
      </c>
      <c r="E20" s="23">
        <f t="shared" si="0"/>
        <v>0</v>
      </c>
      <c r="F20" s="38"/>
      <c r="G20" s="6"/>
    </row>
    <row r="21" spans="2:7" ht="16.5">
      <c r="B21" s="8">
        <v>16</v>
      </c>
      <c r="C21" s="8"/>
      <c r="D21" s="9">
        <v>0.8</v>
      </c>
      <c r="E21" s="32">
        <f t="shared" si="0"/>
        <v>0</v>
      </c>
      <c r="F21" s="39">
        <f>238/D21</f>
        <v>297.5</v>
      </c>
      <c r="G21" s="27">
        <f>388.35/F21</f>
        <v>1.3053781512605043</v>
      </c>
    </row>
    <row r="22" spans="2:7" ht="16.5">
      <c r="B22" s="8">
        <v>17</v>
      </c>
      <c r="C22" s="8"/>
      <c r="D22" s="9">
        <v>0.8</v>
      </c>
      <c r="E22" s="32">
        <f t="shared" si="0"/>
        <v>0</v>
      </c>
      <c r="F22" s="39"/>
      <c r="G22" s="27"/>
    </row>
    <row r="23" spans="2:7" ht="16.5">
      <c r="B23" s="8">
        <v>18</v>
      </c>
      <c r="C23" s="8"/>
      <c r="D23" s="9">
        <v>0.8</v>
      </c>
      <c r="E23" s="32">
        <f t="shared" si="0"/>
        <v>0</v>
      </c>
      <c r="F23" s="39"/>
      <c r="G23" s="27"/>
    </row>
    <row r="24" spans="2:7" ht="16.5">
      <c r="B24" s="8">
        <v>19</v>
      </c>
      <c r="C24" s="8"/>
      <c r="D24" s="9">
        <v>0.8</v>
      </c>
      <c r="E24" s="32">
        <f t="shared" si="0"/>
        <v>0</v>
      </c>
      <c r="F24" s="39"/>
      <c r="G24" s="27"/>
    </row>
    <row r="25" spans="2:7" ht="16.5">
      <c r="B25" s="6">
        <v>20</v>
      </c>
      <c r="C25" s="6"/>
      <c r="D25" s="7">
        <v>1</v>
      </c>
      <c r="E25" s="23">
        <f t="shared" si="0"/>
        <v>0</v>
      </c>
      <c r="F25" s="37">
        <f>238/D25</f>
        <v>238</v>
      </c>
      <c r="G25" s="19">
        <f>388.35/F25</f>
        <v>1.6317226890756305</v>
      </c>
    </row>
    <row r="26" spans="2:7" ht="16.5">
      <c r="B26" s="6">
        <v>21</v>
      </c>
      <c r="C26" s="6"/>
      <c r="D26" s="7">
        <v>1</v>
      </c>
      <c r="E26" s="23">
        <f t="shared" si="0"/>
        <v>0</v>
      </c>
      <c r="F26" s="38"/>
      <c r="G26" s="20"/>
    </row>
    <row r="27" spans="2:7" ht="16.5">
      <c r="B27" s="6">
        <v>22</v>
      </c>
      <c r="C27" s="6"/>
      <c r="D27" s="7">
        <v>1</v>
      </c>
      <c r="E27" s="23">
        <f t="shared" si="0"/>
        <v>0</v>
      </c>
      <c r="F27" s="38"/>
      <c r="G27" s="20"/>
    </row>
    <row r="28" spans="2:7" ht="16.5">
      <c r="B28" s="6">
        <v>23</v>
      </c>
      <c r="C28" s="6"/>
      <c r="D28" s="7">
        <v>1</v>
      </c>
      <c r="E28" s="23">
        <f t="shared" si="0"/>
        <v>0</v>
      </c>
      <c r="F28" s="38"/>
      <c r="G28" s="20"/>
    </row>
    <row r="29" spans="2:7" ht="16.5">
      <c r="B29" s="8">
        <v>24</v>
      </c>
      <c r="C29" s="8"/>
      <c r="D29" s="9">
        <v>1.2</v>
      </c>
      <c r="E29" s="32">
        <f t="shared" si="0"/>
        <v>0</v>
      </c>
      <c r="F29" s="39">
        <f>238/D29</f>
        <v>198.33333333333334</v>
      </c>
      <c r="G29" s="27">
        <f>388.35/F29</f>
        <v>1.9580672268907564</v>
      </c>
    </row>
    <row r="30" spans="2:7" ht="16.5">
      <c r="B30" s="8">
        <v>25</v>
      </c>
      <c r="C30" s="8"/>
      <c r="D30" s="9">
        <v>1.2</v>
      </c>
      <c r="E30" s="32">
        <f t="shared" si="0"/>
        <v>0</v>
      </c>
      <c r="F30" s="39"/>
      <c r="G30" s="27"/>
    </row>
    <row r="31" spans="2:7" ht="16.5">
      <c r="B31" s="8">
        <v>26</v>
      </c>
      <c r="C31" s="8"/>
      <c r="D31" s="9">
        <v>1.2</v>
      </c>
      <c r="E31" s="32">
        <f t="shared" si="0"/>
        <v>0</v>
      </c>
      <c r="F31" s="39"/>
      <c r="G31" s="27"/>
    </row>
    <row r="32" spans="2:7" ht="16.5">
      <c r="B32" s="8">
        <v>27</v>
      </c>
      <c r="C32" s="8"/>
      <c r="D32" s="9">
        <v>1.2</v>
      </c>
      <c r="E32" s="32">
        <f t="shared" si="0"/>
        <v>0</v>
      </c>
      <c r="F32" s="39"/>
      <c r="G32" s="27"/>
    </row>
    <row r="33" spans="2:7" ht="16.5">
      <c r="B33" s="6">
        <v>28</v>
      </c>
      <c r="C33" s="6"/>
      <c r="D33" s="7">
        <v>1.4</v>
      </c>
      <c r="E33" s="23">
        <f t="shared" si="0"/>
        <v>0</v>
      </c>
      <c r="F33" s="37">
        <f>238/D33</f>
        <v>170</v>
      </c>
      <c r="G33" s="19">
        <f>388.35/F33</f>
        <v>2.2844117647058826</v>
      </c>
    </row>
    <row r="34" spans="2:7" ht="16.5">
      <c r="B34" s="6">
        <v>29</v>
      </c>
      <c r="C34" s="6"/>
      <c r="D34" s="7">
        <v>1.4</v>
      </c>
      <c r="E34" s="23">
        <f t="shared" si="0"/>
        <v>0</v>
      </c>
      <c r="F34" s="38"/>
      <c r="G34" s="20"/>
    </row>
    <row r="35" spans="2:7" ht="16.5">
      <c r="B35" s="6">
        <v>30</v>
      </c>
      <c r="C35" s="6"/>
      <c r="D35" s="7">
        <v>1.4</v>
      </c>
      <c r="E35" s="23">
        <f t="shared" si="0"/>
        <v>0</v>
      </c>
      <c r="F35" s="38"/>
      <c r="G35" s="20"/>
    </row>
    <row r="36" spans="2:7" ht="16.5">
      <c r="B36" s="6">
        <v>31</v>
      </c>
      <c r="C36" s="6"/>
      <c r="D36" s="7">
        <v>1.4</v>
      </c>
      <c r="E36" s="23">
        <f t="shared" si="0"/>
        <v>0</v>
      </c>
      <c r="F36" s="38"/>
      <c r="G36" s="20"/>
    </row>
    <row r="37" spans="2:7" ht="16.5">
      <c r="B37" s="8">
        <v>32</v>
      </c>
      <c r="C37" s="8"/>
      <c r="D37" s="9">
        <v>1.6</v>
      </c>
      <c r="E37" s="32">
        <f t="shared" si="0"/>
        <v>0</v>
      </c>
      <c r="F37" s="39">
        <f>238/D37</f>
        <v>148.75</v>
      </c>
      <c r="G37" s="27">
        <f>388.35/F37</f>
        <v>2.6107563025210085</v>
      </c>
    </row>
    <row r="38" spans="2:7" ht="16.5">
      <c r="B38" s="8">
        <v>33</v>
      </c>
      <c r="C38" s="8"/>
      <c r="D38" s="9">
        <v>1.6</v>
      </c>
      <c r="E38" s="32">
        <f t="shared" si="0"/>
        <v>0</v>
      </c>
      <c r="F38" s="39"/>
      <c r="G38" s="27"/>
    </row>
    <row r="39" spans="2:7" ht="16.5">
      <c r="B39" s="8">
        <v>34</v>
      </c>
      <c r="C39" s="8"/>
      <c r="D39" s="9">
        <v>1.6</v>
      </c>
      <c r="E39" s="32">
        <f t="shared" si="0"/>
        <v>0</v>
      </c>
      <c r="F39" s="39"/>
      <c r="G39" s="27"/>
    </row>
    <row r="40" spans="2:7" ht="16.5">
      <c r="B40" s="8">
        <v>35</v>
      </c>
      <c r="C40" s="8"/>
      <c r="D40" s="9">
        <v>1.6</v>
      </c>
      <c r="E40" s="32">
        <f t="shared" si="0"/>
        <v>0</v>
      </c>
      <c r="F40" s="39"/>
      <c r="G40" s="27"/>
    </row>
    <row r="41" spans="2:7" ht="16.5">
      <c r="B41" s="6">
        <v>36</v>
      </c>
      <c r="C41" s="6"/>
      <c r="D41" s="7">
        <v>1.8</v>
      </c>
      <c r="E41" s="23">
        <f t="shared" si="0"/>
        <v>0</v>
      </c>
      <c r="F41" s="37">
        <f>238/D41</f>
        <v>132.22222222222223</v>
      </c>
      <c r="G41" s="19">
        <f>388.35/F41</f>
        <v>2.9371008403361345</v>
      </c>
    </row>
    <row r="42" spans="2:7" ht="16.5">
      <c r="B42" s="6">
        <v>37</v>
      </c>
      <c r="C42" s="6"/>
      <c r="D42" s="7">
        <v>1.8</v>
      </c>
      <c r="E42" s="23">
        <f t="shared" si="0"/>
        <v>0</v>
      </c>
      <c r="F42" s="38"/>
      <c r="G42" s="20"/>
    </row>
    <row r="43" spans="2:7" ht="16.5">
      <c r="B43" s="6">
        <v>38</v>
      </c>
      <c r="C43" s="6"/>
      <c r="D43" s="7">
        <v>1.8</v>
      </c>
      <c r="E43" s="23">
        <f t="shared" si="0"/>
        <v>0</v>
      </c>
      <c r="F43" s="38"/>
      <c r="G43" s="20"/>
    </row>
    <row r="44" spans="2:7" ht="16.5">
      <c r="B44" s="6">
        <v>39</v>
      </c>
      <c r="C44" s="6"/>
      <c r="D44" s="7">
        <v>1.8</v>
      </c>
      <c r="E44" s="23">
        <f t="shared" si="0"/>
        <v>0</v>
      </c>
      <c r="F44" s="38"/>
      <c r="G44" s="20"/>
    </row>
    <row r="45" spans="2:7" ht="16.5">
      <c r="B45" s="8">
        <v>40</v>
      </c>
      <c r="C45" s="8"/>
      <c r="D45" s="9">
        <v>2</v>
      </c>
      <c r="E45" s="32">
        <f t="shared" si="0"/>
        <v>0</v>
      </c>
      <c r="F45" s="39">
        <f>238/D45</f>
        <v>119</v>
      </c>
      <c r="G45" s="27">
        <f>388.35/F45</f>
        <v>3.263445378151261</v>
      </c>
    </row>
    <row r="46" spans="2:7" ht="16.5">
      <c r="B46" s="8"/>
      <c r="C46" s="8"/>
      <c r="D46" s="9">
        <v>2</v>
      </c>
      <c r="E46" s="32">
        <f>B46*C46*D46</f>
        <v>0</v>
      </c>
      <c r="F46" s="39"/>
      <c r="G46" s="27"/>
    </row>
    <row r="47" spans="2:7" ht="16.5">
      <c r="B47" s="8"/>
      <c r="C47" s="8"/>
      <c r="D47" s="9">
        <v>2</v>
      </c>
      <c r="E47" s="32">
        <f>B47*C47*D47</f>
        <v>0</v>
      </c>
      <c r="F47" s="39"/>
      <c r="G47" s="27"/>
    </row>
    <row r="48" spans="2:7" ht="17.25" thickBot="1">
      <c r="B48" s="8"/>
      <c r="C48" s="8"/>
      <c r="D48" s="9">
        <v>2</v>
      </c>
      <c r="E48" s="32">
        <f>B48*C48*D48</f>
        <v>0</v>
      </c>
      <c r="F48" s="39"/>
      <c r="G48" s="27"/>
    </row>
    <row r="49" spans="2:7" ht="34.5" thickBot="1" thickTop="1">
      <c r="B49" s="11" t="s">
        <v>3</v>
      </c>
      <c r="C49" s="11" t="s">
        <v>4</v>
      </c>
      <c r="D49" s="12"/>
      <c r="E49" s="11" t="s">
        <v>40</v>
      </c>
      <c r="F49" s="40" t="s">
        <v>62</v>
      </c>
      <c r="G49" s="11" t="s">
        <v>5</v>
      </c>
    </row>
    <row r="50" spans="2:7" ht="18" thickBot="1" thickTop="1">
      <c r="B50" s="57"/>
      <c r="C50" s="10">
        <f>SUM(C6:C45)</f>
        <v>0</v>
      </c>
      <c r="D50" s="12"/>
      <c r="E50" s="12">
        <f>SUM(E6:E45)</f>
        <v>0</v>
      </c>
      <c r="F50" s="41">
        <f>ROUNDUP(E50/238,0)</f>
        <v>0</v>
      </c>
      <c r="G50" s="13">
        <f>F50*388.35</f>
        <v>0</v>
      </c>
    </row>
    <row r="51" ht="15.75" thickTop="1">
      <c r="D51" s="3"/>
    </row>
    <row r="52" spans="2:6" s="64" customFormat="1" ht="16.5">
      <c r="B52" s="64" t="s">
        <v>6</v>
      </c>
      <c r="C52" s="64" t="s">
        <v>43</v>
      </c>
      <c r="D52" s="65"/>
      <c r="F52" s="66"/>
    </row>
    <row r="53" spans="3:6" s="64" customFormat="1" ht="16.5">
      <c r="C53" s="64" t="s">
        <v>30</v>
      </c>
      <c r="D53" s="65"/>
      <c r="F53" s="66"/>
    </row>
    <row r="54" spans="3:6" s="64" customFormat="1" ht="16.5">
      <c r="C54" s="64" t="s">
        <v>31</v>
      </c>
      <c r="D54" s="65"/>
      <c r="F54" s="66"/>
    </row>
    <row r="55" spans="3:6" s="64" customFormat="1" ht="16.5">
      <c r="C55" s="64" t="s">
        <v>64</v>
      </c>
      <c r="D55" s="65"/>
      <c r="F55" s="66"/>
    </row>
    <row r="56" spans="3:6" s="64" customFormat="1" ht="16.5">
      <c r="C56" s="64" t="s">
        <v>86</v>
      </c>
      <c r="D56" s="65"/>
      <c r="F56" s="66"/>
    </row>
    <row r="57" spans="3:6" s="64" customFormat="1" ht="16.5">
      <c r="C57" s="64" t="s">
        <v>65</v>
      </c>
      <c r="D57" s="65"/>
      <c r="F57" s="66"/>
    </row>
    <row r="58" spans="4:6" s="64" customFormat="1" ht="16.5">
      <c r="D58" s="65"/>
      <c r="F58" s="66"/>
    </row>
    <row r="59" spans="1:6" s="64" customFormat="1" ht="16.5">
      <c r="A59" s="64" t="s">
        <v>84</v>
      </c>
      <c r="D59" s="65"/>
      <c r="F59" s="66"/>
    </row>
  </sheetData>
  <sheetProtection/>
  <mergeCells count="2">
    <mergeCell ref="B2:G2"/>
    <mergeCell ref="B3:G3"/>
  </mergeCells>
  <printOptions/>
  <pageMargins left="0.25" right="0.25" top="0.25" bottom="0.2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5">
      <selection activeCell="A59" sqref="A59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13.7109375" style="0" customWidth="1"/>
    <col min="4" max="4" width="13.7109375" style="3" customWidth="1"/>
    <col min="5" max="5" width="13.7109375" style="0" customWidth="1"/>
    <col min="6" max="6" width="22.7109375" style="34" customWidth="1"/>
    <col min="7" max="7" width="19.7109375" style="0" customWidth="1"/>
  </cols>
  <sheetData>
    <row r="2" spans="2:7" ht="16.5">
      <c r="B2" s="79" t="s">
        <v>2</v>
      </c>
      <c r="C2" s="79"/>
      <c r="D2" s="79"/>
      <c r="E2" s="79"/>
      <c r="F2" s="79"/>
      <c r="G2" s="79"/>
    </row>
    <row r="3" spans="2:7" ht="15.75">
      <c r="B3" s="79" t="s">
        <v>66</v>
      </c>
      <c r="C3" s="84"/>
      <c r="D3" s="84"/>
      <c r="E3" s="84"/>
      <c r="F3" s="84"/>
      <c r="G3" s="84"/>
    </row>
    <row r="4" spans="2:7" ht="16.5">
      <c r="B4" s="16"/>
      <c r="C4" s="18"/>
      <c r="D4" s="18"/>
      <c r="E4" s="18"/>
      <c r="F4" s="35"/>
      <c r="G4" s="18"/>
    </row>
    <row r="5" spans="2:7" ht="50.25" thickBot="1">
      <c r="B5" s="25" t="s">
        <v>0</v>
      </c>
      <c r="C5" s="25" t="s">
        <v>1</v>
      </c>
      <c r="D5" s="26" t="s">
        <v>7</v>
      </c>
      <c r="E5" s="25" t="s">
        <v>40</v>
      </c>
      <c r="F5" s="36" t="s">
        <v>67</v>
      </c>
      <c r="G5" s="25" t="s">
        <v>9</v>
      </c>
    </row>
    <row r="6" spans="2:7" ht="17.25" thickTop="1">
      <c r="B6" s="21">
        <v>1</v>
      </c>
      <c r="C6" s="21"/>
      <c r="D6" s="22">
        <v>0.6</v>
      </c>
      <c r="E6" s="23">
        <f>B6*C6*D6</f>
        <v>0</v>
      </c>
      <c r="F6" s="38">
        <f>90/D6</f>
        <v>150</v>
      </c>
      <c r="G6" s="24">
        <f>158.62/F6</f>
        <v>1.0574666666666668</v>
      </c>
    </row>
    <row r="7" spans="2:7" ht="16.5">
      <c r="B7" s="6">
        <v>2</v>
      </c>
      <c r="C7" s="6"/>
      <c r="D7" s="14">
        <v>0.6</v>
      </c>
      <c r="E7" s="23">
        <f aca="true" t="shared" si="0" ref="E7:E45">B7*C7*D7</f>
        <v>0</v>
      </c>
      <c r="F7" s="38"/>
      <c r="G7" s="24"/>
    </row>
    <row r="8" spans="2:7" ht="16.5">
      <c r="B8" s="6">
        <v>3</v>
      </c>
      <c r="C8" s="6"/>
      <c r="D8" s="14">
        <v>0.6</v>
      </c>
      <c r="E8" s="23">
        <f t="shared" si="0"/>
        <v>0</v>
      </c>
      <c r="F8" s="38"/>
      <c r="G8" s="24"/>
    </row>
    <row r="9" spans="2:7" ht="16.5">
      <c r="B9" s="6">
        <v>4</v>
      </c>
      <c r="C9" s="6"/>
      <c r="D9" s="14">
        <v>0.6</v>
      </c>
      <c r="E9" s="23">
        <f t="shared" si="0"/>
        <v>0</v>
      </c>
      <c r="F9" s="38"/>
      <c r="G9" s="24"/>
    </row>
    <row r="10" spans="2:7" ht="16.5">
      <c r="B10" s="6">
        <v>5</v>
      </c>
      <c r="C10" s="6"/>
      <c r="D10" s="14">
        <v>0.6</v>
      </c>
      <c r="E10" s="23">
        <f t="shared" si="0"/>
        <v>0</v>
      </c>
      <c r="F10" s="38"/>
      <c r="G10" s="24"/>
    </row>
    <row r="11" spans="2:7" ht="16.5">
      <c r="B11" s="6">
        <v>6</v>
      </c>
      <c r="C11" s="6"/>
      <c r="D11" s="14">
        <v>0.6</v>
      </c>
      <c r="E11" s="23">
        <f t="shared" si="0"/>
        <v>0</v>
      </c>
      <c r="F11" s="38"/>
      <c r="G11" s="24"/>
    </row>
    <row r="12" spans="2:7" ht="16.5">
      <c r="B12" s="6">
        <v>7</v>
      </c>
      <c r="C12" s="6"/>
      <c r="D12" s="14">
        <v>0.6</v>
      </c>
      <c r="E12" s="23">
        <f t="shared" si="0"/>
        <v>0</v>
      </c>
      <c r="F12" s="38"/>
      <c r="G12" s="24"/>
    </row>
    <row r="13" spans="2:7" ht="16.5">
      <c r="B13" s="6">
        <v>8</v>
      </c>
      <c r="C13" s="6"/>
      <c r="D13" s="14">
        <v>0.6</v>
      </c>
      <c r="E13" s="23">
        <f t="shared" si="0"/>
        <v>0</v>
      </c>
      <c r="F13" s="38"/>
      <c r="G13" s="24"/>
    </row>
    <row r="14" spans="2:7" ht="16.5">
      <c r="B14" s="6">
        <v>9</v>
      </c>
      <c r="C14" s="6"/>
      <c r="D14" s="14">
        <v>0.6</v>
      </c>
      <c r="E14" s="23">
        <f t="shared" si="0"/>
        <v>0</v>
      </c>
      <c r="F14" s="38"/>
      <c r="G14" s="24"/>
    </row>
    <row r="15" spans="2:7" ht="16.5">
      <c r="B15" s="6">
        <v>10</v>
      </c>
      <c r="C15" s="6"/>
      <c r="D15" s="14">
        <v>0.6</v>
      </c>
      <c r="E15" s="23">
        <f t="shared" si="0"/>
        <v>0</v>
      </c>
      <c r="F15" s="38"/>
      <c r="G15" s="24"/>
    </row>
    <row r="16" spans="2:7" ht="16.5">
      <c r="B16" s="6">
        <v>11</v>
      </c>
      <c r="C16" s="6"/>
      <c r="D16" s="14">
        <v>0.6</v>
      </c>
      <c r="E16" s="23">
        <f t="shared" si="0"/>
        <v>0</v>
      </c>
      <c r="F16" s="38"/>
      <c r="G16" s="24"/>
    </row>
    <row r="17" spans="2:7" ht="16.5">
      <c r="B17" s="6">
        <v>12</v>
      </c>
      <c r="C17" s="6"/>
      <c r="D17" s="14">
        <v>0.6</v>
      </c>
      <c r="E17" s="23">
        <f t="shared" si="0"/>
        <v>0</v>
      </c>
      <c r="F17" s="38"/>
      <c r="G17" s="24"/>
    </row>
    <row r="18" spans="2:7" ht="16.5">
      <c r="B18" s="6">
        <v>13</v>
      </c>
      <c r="C18" s="6"/>
      <c r="D18" s="14">
        <v>0.6</v>
      </c>
      <c r="E18" s="23">
        <f t="shared" si="0"/>
        <v>0</v>
      </c>
      <c r="F18" s="38"/>
      <c r="G18" s="24"/>
    </row>
    <row r="19" spans="2:7" ht="16.5">
      <c r="B19" s="6">
        <v>14</v>
      </c>
      <c r="C19" s="6"/>
      <c r="D19" s="14">
        <v>0.6</v>
      </c>
      <c r="E19" s="23">
        <f t="shared" si="0"/>
        <v>0</v>
      </c>
      <c r="F19" s="38"/>
      <c r="G19" s="24"/>
    </row>
    <row r="20" spans="2:7" ht="16.5">
      <c r="B20" s="6">
        <v>15</v>
      </c>
      <c r="C20" s="6"/>
      <c r="D20" s="14">
        <v>0.6</v>
      </c>
      <c r="E20" s="23">
        <f t="shared" si="0"/>
        <v>0</v>
      </c>
      <c r="F20" s="38"/>
      <c r="G20" s="24"/>
    </row>
    <row r="21" spans="2:7" ht="16.5">
      <c r="B21" s="8">
        <v>16</v>
      </c>
      <c r="C21" s="8"/>
      <c r="D21" s="9">
        <v>0.8</v>
      </c>
      <c r="E21" s="32">
        <f t="shared" si="0"/>
        <v>0</v>
      </c>
      <c r="F21" s="39">
        <f>90/D21</f>
        <v>112.5</v>
      </c>
      <c r="G21" s="54">
        <f>158.62/F21</f>
        <v>1.4099555555555556</v>
      </c>
    </row>
    <row r="22" spans="2:7" ht="16.5">
      <c r="B22" s="8">
        <v>17</v>
      </c>
      <c r="C22" s="8"/>
      <c r="D22" s="9">
        <v>0.8</v>
      </c>
      <c r="E22" s="32">
        <f t="shared" si="0"/>
        <v>0</v>
      </c>
      <c r="F22" s="39"/>
      <c r="G22" s="54"/>
    </row>
    <row r="23" spans="2:7" ht="16.5">
      <c r="B23" s="8">
        <v>18</v>
      </c>
      <c r="C23" s="8"/>
      <c r="D23" s="9">
        <v>0.8</v>
      </c>
      <c r="E23" s="32">
        <f t="shared" si="0"/>
        <v>0</v>
      </c>
      <c r="F23" s="39"/>
      <c r="G23" s="54"/>
    </row>
    <row r="24" spans="2:7" ht="16.5">
      <c r="B24" s="8">
        <v>19</v>
      </c>
      <c r="C24" s="8"/>
      <c r="D24" s="9">
        <v>0.8</v>
      </c>
      <c r="E24" s="32">
        <f t="shared" si="0"/>
        <v>0</v>
      </c>
      <c r="F24" s="39"/>
      <c r="G24" s="54"/>
    </row>
    <row r="25" spans="2:7" ht="16.5">
      <c r="B25" s="6">
        <v>20</v>
      </c>
      <c r="C25" s="6"/>
      <c r="D25" s="7">
        <v>1</v>
      </c>
      <c r="E25" s="23">
        <f t="shared" si="0"/>
        <v>0</v>
      </c>
      <c r="F25" s="38">
        <f>90/D25</f>
        <v>90</v>
      </c>
      <c r="G25" s="24">
        <f>158.62/F25</f>
        <v>1.7624444444444445</v>
      </c>
    </row>
    <row r="26" spans="2:7" ht="16.5">
      <c r="B26" s="6">
        <v>21</v>
      </c>
      <c r="C26" s="6"/>
      <c r="D26" s="7">
        <v>1</v>
      </c>
      <c r="E26" s="23">
        <f t="shared" si="0"/>
        <v>0</v>
      </c>
      <c r="F26" s="38"/>
      <c r="G26" s="24"/>
    </row>
    <row r="27" spans="2:7" ht="16.5">
      <c r="B27" s="6">
        <v>22</v>
      </c>
      <c r="C27" s="6"/>
      <c r="D27" s="7">
        <v>1</v>
      </c>
      <c r="E27" s="23">
        <f t="shared" si="0"/>
        <v>0</v>
      </c>
      <c r="F27" s="38"/>
      <c r="G27" s="24"/>
    </row>
    <row r="28" spans="2:7" ht="16.5">
      <c r="B28" s="6">
        <v>23</v>
      </c>
      <c r="C28" s="6"/>
      <c r="D28" s="7">
        <v>1</v>
      </c>
      <c r="E28" s="23">
        <f t="shared" si="0"/>
        <v>0</v>
      </c>
      <c r="F28" s="38"/>
      <c r="G28" s="24"/>
    </row>
    <row r="29" spans="2:7" ht="16.5">
      <c r="B29" s="8">
        <v>24</v>
      </c>
      <c r="C29" s="8"/>
      <c r="D29" s="9">
        <v>1.2</v>
      </c>
      <c r="E29" s="32">
        <f t="shared" si="0"/>
        <v>0</v>
      </c>
      <c r="F29" s="39">
        <f>90/D29</f>
        <v>75</v>
      </c>
      <c r="G29" s="54">
        <f>158.62/F29</f>
        <v>2.1149333333333336</v>
      </c>
    </row>
    <row r="30" spans="2:7" ht="16.5">
      <c r="B30" s="8">
        <v>25</v>
      </c>
      <c r="C30" s="8"/>
      <c r="D30" s="9">
        <v>1.2</v>
      </c>
      <c r="E30" s="32">
        <f t="shared" si="0"/>
        <v>0</v>
      </c>
      <c r="F30" s="39"/>
      <c r="G30" s="54"/>
    </row>
    <row r="31" spans="2:7" ht="16.5">
      <c r="B31" s="8">
        <v>26</v>
      </c>
      <c r="C31" s="8"/>
      <c r="D31" s="9">
        <v>1.2</v>
      </c>
      <c r="E31" s="32">
        <f t="shared" si="0"/>
        <v>0</v>
      </c>
      <c r="F31" s="39"/>
      <c r="G31" s="54"/>
    </row>
    <row r="32" spans="2:7" ht="16.5">
      <c r="B32" s="8">
        <v>27</v>
      </c>
      <c r="C32" s="8"/>
      <c r="D32" s="9">
        <v>1.2</v>
      </c>
      <c r="E32" s="32">
        <f t="shared" si="0"/>
        <v>0</v>
      </c>
      <c r="F32" s="39"/>
      <c r="G32" s="54"/>
    </row>
    <row r="33" spans="2:7" ht="16.5">
      <c r="B33" s="6">
        <v>28</v>
      </c>
      <c r="C33" s="6"/>
      <c r="D33" s="7">
        <v>1.4</v>
      </c>
      <c r="E33" s="23">
        <f t="shared" si="0"/>
        <v>0</v>
      </c>
      <c r="F33" s="38">
        <f>90/D33</f>
        <v>64.28571428571429</v>
      </c>
      <c r="G33" s="24">
        <f>158.62/F33</f>
        <v>2.467422222222222</v>
      </c>
    </row>
    <row r="34" spans="2:7" ht="16.5">
      <c r="B34" s="6">
        <v>29</v>
      </c>
      <c r="C34" s="6"/>
      <c r="D34" s="7">
        <v>1.4</v>
      </c>
      <c r="E34" s="23">
        <f t="shared" si="0"/>
        <v>0</v>
      </c>
      <c r="F34" s="38"/>
      <c r="G34" s="24"/>
    </row>
    <row r="35" spans="2:7" ht="16.5">
      <c r="B35" s="6">
        <v>30</v>
      </c>
      <c r="C35" s="6"/>
      <c r="D35" s="7">
        <v>1.4</v>
      </c>
      <c r="E35" s="23">
        <f t="shared" si="0"/>
        <v>0</v>
      </c>
      <c r="F35" s="38"/>
      <c r="G35" s="24"/>
    </row>
    <row r="36" spans="2:7" ht="16.5">
      <c r="B36" s="6">
        <v>31</v>
      </c>
      <c r="C36" s="6"/>
      <c r="D36" s="7">
        <v>1.4</v>
      </c>
      <c r="E36" s="23">
        <f t="shared" si="0"/>
        <v>0</v>
      </c>
      <c r="F36" s="38"/>
      <c r="G36" s="24"/>
    </row>
    <row r="37" spans="2:7" ht="16.5">
      <c r="B37" s="8">
        <v>32</v>
      </c>
      <c r="C37" s="8"/>
      <c r="D37" s="9">
        <v>1.6</v>
      </c>
      <c r="E37" s="32">
        <f t="shared" si="0"/>
        <v>0</v>
      </c>
      <c r="F37" s="39">
        <f>90/D37</f>
        <v>56.25</v>
      </c>
      <c r="G37" s="54">
        <f>158.62/F37</f>
        <v>2.8199111111111113</v>
      </c>
    </row>
    <row r="38" spans="2:7" ht="16.5">
      <c r="B38" s="8">
        <v>33</v>
      </c>
      <c r="C38" s="8"/>
      <c r="D38" s="9">
        <v>1.6</v>
      </c>
      <c r="E38" s="32">
        <f t="shared" si="0"/>
        <v>0</v>
      </c>
      <c r="F38" s="39"/>
      <c r="G38" s="54"/>
    </row>
    <row r="39" spans="2:7" ht="16.5">
      <c r="B39" s="8">
        <v>34</v>
      </c>
      <c r="C39" s="8"/>
      <c r="D39" s="9">
        <v>1.6</v>
      </c>
      <c r="E39" s="32">
        <f t="shared" si="0"/>
        <v>0</v>
      </c>
      <c r="F39" s="39"/>
      <c r="G39" s="54"/>
    </row>
    <row r="40" spans="2:7" ht="16.5">
      <c r="B40" s="8">
        <v>35</v>
      </c>
      <c r="C40" s="8"/>
      <c r="D40" s="9">
        <v>1.6</v>
      </c>
      <c r="E40" s="32">
        <f t="shared" si="0"/>
        <v>0</v>
      </c>
      <c r="F40" s="39"/>
      <c r="G40" s="54"/>
    </row>
    <row r="41" spans="2:7" ht="16.5">
      <c r="B41" s="6">
        <v>36</v>
      </c>
      <c r="C41" s="6"/>
      <c r="D41" s="7">
        <v>1.8</v>
      </c>
      <c r="E41" s="23">
        <f t="shared" si="0"/>
        <v>0</v>
      </c>
      <c r="F41" s="38">
        <f>90/D41</f>
        <v>50</v>
      </c>
      <c r="G41" s="24">
        <f>158.62/F41</f>
        <v>3.1724</v>
      </c>
    </row>
    <row r="42" spans="2:7" ht="16.5">
      <c r="B42" s="6">
        <v>37</v>
      </c>
      <c r="C42" s="6"/>
      <c r="D42" s="7">
        <v>1.8</v>
      </c>
      <c r="E42" s="23">
        <f t="shared" si="0"/>
        <v>0</v>
      </c>
      <c r="F42" s="38"/>
      <c r="G42" s="24"/>
    </row>
    <row r="43" spans="2:7" ht="16.5">
      <c r="B43" s="6">
        <v>38</v>
      </c>
      <c r="C43" s="6"/>
      <c r="D43" s="7">
        <v>1.8</v>
      </c>
      <c r="E43" s="23">
        <f t="shared" si="0"/>
        <v>0</v>
      </c>
      <c r="F43" s="38"/>
      <c r="G43" s="24"/>
    </row>
    <row r="44" spans="2:7" ht="16.5">
      <c r="B44" s="6">
        <v>39</v>
      </c>
      <c r="C44" s="6"/>
      <c r="D44" s="7">
        <v>1.8</v>
      </c>
      <c r="E44" s="23">
        <f t="shared" si="0"/>
        <v>0</v>
      </c>
      <c r="F44" s="38"/>
      <c r="G44" s="24"/>
    </row>
    <row r="45" spans="2:7" ht="16.5">
      <c r="B45" s="8">
        <v>40</v>
      </c>
      <c r="C45" s="8"/>
      <c r="D45" s="9">
        <v>2</v>
      </c>
      <c r="E45" s="32">
        <f t="shared" si="0"/>
        <v>0</v>
      </c>
      <c r="F45" s="39">
        <f>90/D45</f>
        <v>45</v>
      </c>
      <c r="G45" s="54">
        <f>158.62/F45</f>
        <v>3.524888888888889</v>
      </c>
    </row>
    <row r="46" spans="2:7" ht="16.5">
      <c r="B46" s="8"/>
      <c r="C46" s="8"/>
      <c r="D46" s="9">
        <v>2</v>
      </c>
      <c r="E46" s="32">
        <f>B46*C46*D46</f>
        <v>0</v>
      </c>
      <c r="F46" s="39"/>
      <c r="G46" s="54"/>
    </row>
    <row r="47" spans="2:7" ht="16.5">
      <c r="B47" s="8"/>
      <c r="C47" s="8"/>
      <c r="D47" s="9">
        <v>2</v>
      </c>
      <c r="E47" s="32">
        <f>B47*C47*D47</f>
        <v>0</v>
      </c>
      <c r="F47" s="39"/>
      <c r="G47" s="54"/>
    </row>
    <row r="48" spans="2:7" ht="17.25" thickBot="1">
      <c r="B48" s="8"/>
      <c r="C48" s="8"/>
      <c r="D48" s="9">
        <v>2</v>
      </c>
      <c r="E48" s="32">
        <f>B48*C48*D48</f>
        <v>0</v>
      </c>
      <c r="F48" s="39"/>
      <c r="G48" s="54"/>
    </row>
    <row r="49" spans="2:7" ht="34.5" thickBot="1" thickTop="1">
      <c r="B49" s="11" t="s">
        <v>3</v>
      </c>
      <c r="C49" s="11" t="s">
        <v>4</v>
      </c>
      <c r="D49" s="12"/>
      <c r="E49" s="11" t="s">
        <v>40</v>
      </c>
      <c r="F49" s="40" t="s">
        <v>70</v>
      </c>
      <c r="G49" s="11" t="s">
        <v>5</v>
      </c>
    </row>
    <row r="50" spans="2:7" ht="18" thickBot="1" thickTop="1">
      <c r="B50" s="57"/>
      <c r="C50" s="10">
        <f>SUM(C6:C45)</f>
        <v>0</v>
      </c>
      <c r="D50" s="12"/>
      <c r="E50" s="12">
        <f>SUM(E6:E45)</f>
        <v>0</v>
      </c>
      <c r="F50" s="41">
        <f>ROUNDUP(E50/272,0)</f>
        <v>0</v>
      </c>
      <c r="G50" s="13">
        <f>F50*158.62</f>
        <v>0</v>
      </c>
    </row>
    <row r="51" ht="15.75" thickTop="1"/>
    <row r="52" spans="2:6" s="64" customFormat="1" ht="16.5">
      <c r="B52" s="63" t="s">
        <v>6</v>
      </c>
      <c r="C52" s="64" t="s">
        <v>43</v>
      </c>
      <c r="D52" s="65"/>
      <c r="F52" s="66"/>
    </row>
    <row r="53" spans="1:7" s="65" customFormat="1" ht="16.5">
      <c r="A53" s="64"/>
      <c r="C53" s="64" t="s">
        <v>33</v>
      </c>
      <c r="E53" s="64"/>
      <c r="F53" s="66"/>
      <c r="G53" s="64"/>
    </row>
    <row r="54" spans="1:7" s="65" customFormat="1" ht="16.5">
      <c r="A54" s="64"/>
      <c r="B54" s="64"/>
      <c r="C54" s="64" t="s">
        <v>35</v>
      </c>
      <c r="E54" s="64"/>
      <c r="F54" s="66"/>
      <c r="G54" s="64"/>
    </row>
    <row r="55" spans="1:7" s="65" customFormat="1" ht="16.5">
      <c r="A55" s="64"/>
      <c r="B55" s="64"/>
      <c r="C55" s="64" t="s">
        <v>34</v>
      </c>
      <c r="E55" s="64"/>
      <c r="F55" s="66"/>
      <c r="G55" s="64"/>
    </row>
    <row r="56" spans="1:7" s="65" customFormat="1" ht="16.5">
      <c r="A56" s="64"/>
      <c r="B56" s="64"/>
      <c r="C56" s="64" t="s">
        <v>87</v>
      </c>
      <c r="E56" s="64"/>
      <c r="F56" s="66"/>
      <c r="G56" s="64"/>
    </row>
    <row r="57" spans="1:7" s="65" customFormat="1" ht="16.5">
      <c r="A57" s="64"/>
      <c r="B57" s="64"/>
      <c r="C57" s="64" t="s">
        <v>68</v>
      </c>
      <c r="E57" s="64"/>
      <c r="F57" s="66"/>
      <c r="G57" s="64"/>
    </row>
    <row r="58" spans="4:6" s="64" customFormat="1" ht="16.5">
      <c r="D58" s="65"/>
      <c r="F58" s="66"/>
    </row>
    <row r="59" spans="1:7" s="65" customFormat="1" ht="16.5">
      <c r="A59" s="64" t="s">
        <v>84</v>
      </c>
      <c r="B59" s="64"/>
      <c r="C59" s="64"/>
      <c r="E59" s="64"/>
      <c r="F59" s="66"/>
      <c r="G59" s="64"/>
    </row>
  </sheetData>
  <sheetProtection/>
  <mergeCells count="2">
    <mergeCell ref="B2:G2"/>
    <mergeCell ref="B3:G3"/>
  </mergeCells>
  <printOptions/>
  <pageMargins left="0.25" right="0.25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Donna</cp:lastModifiedBy>
  <cp:lastPrinted>2022-02-14T17:52:49Z</cp:lastPrinted>
  <dcterms:created xsi:type="dcterms:W3CDTF">2012-02-04T22:36:05Z</dcterms:created>
  <dcterms:modified xsi:type="dcterms:W3CDTF">2022-03-03T17:31:34Z</dcterms:modified>
  <cp:category/>
  <cp:version/>
  <cp:contentType/>
  <cp:contentStatus/>
</cp:coreProperties>
</file>